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12" documentId="8_{D0799FC8-E283-4ED5-9245-63B263EA38DD}" xr6:coauthVersionLast="47" xr6:coauthVersionMax="47" xr10:uidLastSave="{45A08A55-8D64-435D-974A-981D3587B8AB}"/>
  <workbookProtection workbookAlgorithmName="SHA-512" workbookHashValue="aPPxR+F9yQVGuiN11PSHfFUW6YDJQZQcBZEKd1TMVPkXdQl/VOAX8DyEeJ2JUYIk3cCYk33YDDk99oylreEKQA==" workbookSaltValue="7NnDiJEOKwc1x/kat8JmGg==" workbookSpinCount="100000" lockStructure="1"/>
  <bookViews>
    <workbookView xWindow="-28920" yWindow="1725" windowWidth="29040" windowHeight="15720" xr2:uid="{DD0F54F7-D0E5-48F9-8D2E-B2AFD3CBF5F1}"/>
  </bookViews>
  <sheets>
    <sheet name="Current Month Report" sheetId="18" r:id="rId1"/>
    <sheet name="Year To Date Report" sheetId="19" r:id="rId2"/>
    <sheet name="Current month raw data" sheetId="21" state="hidden" r:id="rId3"/>
    <sheet name="YTD Raw Data" sheetId="23" state="hidden" r:id="rId4"/>
    <sheet name="Help" sheetId="15" r:id="rId5"/>
    <sheet name="Market Maps -&gt;" sheetId="24" r:id="rId6"/>
    <sheet name="Washington, DC Market" sheetId="25" r:id="rId7"/>
    <sheet name="Norfolk &amp; Virginia Beach, VA" sheetId="26" r:id="rId8"/>
    <sheet name="Virginia Area" sheetId="27" r:id="rId9"/>
    <sheet name="Richmond-Petersburg, VA" sheetId="28" r:id="rId10"/>
    <sheet name="Bristol &amp; Kingsport TN&amp;VA, MSA" sheetId="29" r:id="rId11"/>
  </sheets>
  <definedNames>
    <definedName name="_xlnm.Print_Area" localSheetId="4">Help!$A$1:$O$31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8" l="1"/>
  <c r="B1" i="19"/>
  <c r="B1" i="18"/>
  <c r="M57" i="19"/>
  <c r="L57" i="19"/>
  <c r="K57" i="19"/>
  <c r="J57" i="19"/>
  <c r="I57" i="19"/>
  <c r="H57" i="19"/>
  <c r="G57" i="19"/>
  <c r="F57" i="19"/>
  <c r="E57" i="19"/>
  <c r="D57" i="19"/>
  <c r="C57" i="19"/>
  <c r="B57" i="19"/>
  <c r="M57" i="18"/>
  <c r="L57" i="18"/>
  <c r="K57" i="18"/>
  <c r="J57" i="18"/>
  <c r="I57" i="18"/>
  <c r="H57" i="18"/>
  <c r="G57" i="18"/>
  <c r="F57" i="18"/>
  <c r="E57" i="18"/>
  <c r="D57" i="18"/>
  <c r="C57" i="18"/>
  <c r="B57" i="18"/>
  <c r="B56" i="19" l="1"/>
  <c r="C56" i="19"/>
  <c r="D56" i="19"/>
  <c r="E56" i="19"/>
  <c r="F56" i="19"/>
  <c r="G56" i="19"/>
  <c r="H56" i="19"/>
  <c r="I56" i="19"/>
  <c r="J56" i="19"/>
  <c r="K56" i="19"/>
  <c r="L56" i="19"/>
  <c r="M56" i="19"/>
  <c r="M49" i="19"/>
  <c r="M43" i="19"/>
  <c r="L49" i="19"/>
  <c r="L43" i="19"/>
  <c r="K49" i="19"/>
  <c r="K43" i="19"/>
  <c r="J49" i="19"/>
  <c r="J43" i="19"/>
  <c r="I49" i="19"/>
  <c r="I43" i="19"/>
  <c r="H49" i="19"/>
  <c r="H43" i="19"/>
  <c r="G49" i="19"/>
  <c r="G43" i="19"/>
  <c r="F49" i="19"/>
  <c r="F43" i="19"/>
  <c r="E49" i="19"/>
  <c r="E43" i="19"/>
  <c r="D49" i="19"/>
  <c r="D43" i="19"/>
  <c r="C49" i="19"/>
  <c r="C43" i="19"/>
  <c r="B49" i="19"/>
  <c r="B43" i="19"/>
  <c r="M56" i="18"/>
  <c r="L56" i="18"/>
  <c r="K56" i="18"/>
  <c r="J56" i="18"/>
  <c r="I56" i="18"/>
  <c r="H56" i="18"/>
  <c r="G56" i="18"/>
  <c r="F56" i="18"/>
  <c r="E56" i="18"/>
  <c r="D56" i="18"/>
  <c r="C56" i="18"/>
  <c r="B56" i="18"/>
  <c r="M43" i="18"/>
  <c r="L43" i="18"/>
  <c r="K43" i="18"/>
  <c r="J43" i="18"/>
  <c r="I43" i="18"/>
  <c r="H43" i="18"/>
  <c r="G43" i="18"/>
  <c r="F43" i="18"/>
  <c r="E43" i="18"/>
  <c r="D43" i="18"/>
  <c r="C43" i="18"/>
  <c r="B43" i="18"/>
  <c r="M49" i="18"/>
  <c r="L49" i="18"/>
  <c r="K49" i="18"/>
  <c r="J49" i="18"/>
  <c r="I49" i="18"/>
  <c r="H49" i="18"/>
  <c r="G49" i="18"/>
  <c r="F49" i="18"/>
  <c r="E49" i="18"/>
  <c r="D49" i="18"/>
  <c r="C49" i="18"/>
  <c r="B49" i="18"/>
  <c r="B26" i="19" l="1"/>
  <c r="C26" i="19"/>
  <c r="D26" i="19"/>
  <c r="E26" i="19"/>
  <c r="F26" i="19"/>
  <c r="G26" i="19"/>
  <c r="H26" i="19"/>
  <c r="I26" i="19"/>
  <c r="J26" i="19"/>
  <c r="K26" i="19"/>
  <c r="L26" i="19"/>
  <c r="M26" i="19"/>
  <c r="C3" i="19" l="1"/>
  <c r="D3" i="19"/>
  <c r="E3" i="19"/>
  <c r="F3" i="19"/>
  <c r="G3" i="19"/>
  <c r="B3" i="19"/>
  <c r="I3" i="18"/>
  <c r="H3" i="18"/>
  <c r="D3" i="18"/>
  <c r="E3" i="18"/>
  <c r="F3" i="18"/>
  <c r="G3" i="18"/>
  <c r="C3" i="18"/>
  <c r="B3" i="18"/>
  <c r="B11" i="19"/>
  <c r="C11" i="19"/>
  <c r="D11" i="19"/>
  <c r="E11" i="19"/>
  <c r="F11" i="19"/>
  <c r="B12" i="19"/>
  <c r="C12" i="19"/>
  <c r="D12" i="19"/>
  <c r="E12" i="19"/>
  <c r="F12" i="19"/>
  <c r="B13" i="19"/>
  <c r="C13" i="19"/>
  <c r="D13" i="19"/>
  <c r="E13" i="19"/>
  <c r="F13" i="19"/>
  <c r="B27" i="19"/>
  <c r="C27" i="19"/>
  <c r="D27" i="19"/>
  <c r="E27" i="19"/>
  <c r="F27" i="19"/>
  <c r="B28" i="19"/>
  <c r="C28" i="19"/>
  <c r="D28" i="19"/>
  <c r="E28" i="19"/>
  <c r="F28" i="19"/>
  <c r="B9" i="19"/>
  <c r="C9" i="19"/>
  <c r="D9" i="19"/>
  <c r="E9" i="19"/>
  <c r="F9" i="19"/>
  <c r="G9" i="19"/>
  <c r="H9" i="19"/>
  <c r="I9" i="19"/>
  <c r="J9" i="19"/>
  <c r="K9" i="19"/>
  <c r="L9" i="19"/>
  <c r="M9" i="19"/>
  <c r="B10" i="19"/>
  <c r="C10" i="19"/>
  <c r="D10" i="19"/>
  <c r="E10" i="19"/>
  <c r="F10" i="19"/>
  <c r="G10" i="19"/>
  <c r="H10" i="19"/>
  <c r="I10" i="19"/>
  <c r="J10" i="19"/>
  <c r="K10" i="19"/>
  <c r="L10" i="19"/>
  <c r="M10" i="19"/>
  <c r="G11" i="19"/>
  <c r="H11" i="19"/>
  <c r="I11" i="19"/>
  <c r="J11" i="19"/>
  <c r="K11" i="19"/>
  <c r="L11" i="19"/>
  <c r="M11" i="19"/>
  <c r="G12" i="19"/>
  <c r="H12" i="19"/>
  <c r="I12" i="19"/>
  <c r="J12" i="19"/>
  <c r="K12" i="19"/>
  <c r="L12" i="19"/>
  <c r="M12" i="19"/>
  <c r="G13" i="19"/>
  <c r="H13" i="19"/>
  <c r="I13" i="19"/>
  <c r="J13" i="19"/>
  <c r="K13" i="19"/>
  <c r="L13" i="19"/>
  <c r="M13" i="19"/>
  <c r="M8" i="19"/>
  <c r="L8" i="19"/>
  <c r="K8" i="19"/>
  <c r="J8" i="19"/>
  <c r="I8" i="19"/>
  <c r="H8" i="19"/>
  <c r="G8" i="19"/>
  <c r="F8" i="19"/>
  <c r="E8" i="19"/>
  <c r="D8" i="19"/>
  <c r="C8" i="19"/>
  <c r="B8" i="19"/>
  <c r="C13" i="18"/>
  <c r="D9" i="18"/>
  <c r="E9" i="18"/>
  <c r="F9" i="18"/>
  <c r="G9" i="18"/>
  <c r="H9" i="18"/>
  <c r="I9" i="18"/>
  <c r="J9" i="18"/>
  <c r="K9" i="18"/>
  <c r="L9" i="18"/>
  <c r="M9" i="18"/>
  <c r="D10" i="18"/>
  <c r="E10" i="18"/>
  <c r="F10" i="18"/>
  <c r="G10" i="18"/>
  <c r="H10" i="18"/>
  <c r="I10" i="18"/>
  <c r="J10" i="18"/>
  <c r="K10" i="18"/>
  <c r="L10" i="18"/>
  <c r="M10" i="18"/>
  <c r="D11" i="18"/>
  <c r="E11" i="18"/>
  <c r="F11" i="18"/>
  <c r="G11" i="18"/>
  <c r="H11" i="18"/>
  <c r="I11" i="18"/>
  <c r="J11" i="18"/>
  <c r="K11" i="18"/>
  <c r="L11" i="18"/>
  <c r="M11" i="18"/>
  <c r="D12" i="18"/>
  <c r="E12" i="18"/>
  <c r="F12" i="18"/>
  <c r="G12" i="18"/>
  <c r="H12" i="18"/>
  <c r="I12" i="18"/>
  <c r="J12" i="18"/>
  <c r="K12" i="18"/>
  <c r="L12" i="18"/>
  <c r="M12" i="18"/>
  <c r="D13" i="18"/>
  <c r="E13" i="18"/>
  <c r="F13" i="18"/>
  <c r="G13" i="18"/>
  <c r="H13" i="18"/>
  <c r="I13" i="18"/>
  <c r="J13" i="18"/>
  <c r="K13" i="18"/>
  <c r="L13" i="18"/>
  <c r="M13" i="18"/>
  <c r="M8" i="18"/>
  <c r="L8" i="18"/>
  <c r="K8" i="18"/>
  <c r="J8" i="18"/>
  <c r="I8" i="18"/>
  <c r="H8" i="18"/>
  <c r="G8" i="18"/>
  <c r="F8" i="18"/>
  <c r="E8" i="18"/>
  <c r="D8" i="18"/>
  <c r="C9" i="18"/>
  <c r="C10" i="18"/>
  <c r="C11" i="18"/>
  <c r="C12" i="18"/>
  <c r="C8" i="18"/>
  <c r="B9" i="18"/>
  <c r="B10" i="18"/>
  <c r="B11" i="18"/>
  <c r="B12" i="18"/>
  <c r="B13" i="18"/>
  <c r="B8" i="18"/>
  <c r="B54" i="18" l="1"/>
  <c r="E28" i="18"/>
  <c r="F28" i="18"/>
  <c r="E29" i="18"/>
  <c r="F29" i="18"/>
  <c r="E30" i="18"/>
  <c r="F30" i="18"/>
  <c r="E31" i="18"/>
  <c r="F31" i="18"/>
  <c r="C26" i="18"/>
  <c r="D26" i="18"/>
  <c r="C27" i="18"/>
  <c r="D27" i="18"/>
  <c r="C28" i="18"/>
  <c r="D28" i="18"/>
  <c r="C29" i="18"/>
  <c r="D29" i="18"/>
  <c r="C30" i="18"/>
  <c r="D30" i="18"/>
  <c r="C31" i="18"/>
  <c r="D31" i="18"/>
  <c r="F37" i="18"/>
  <c r="C32" i="18"/>
  <c r="D32" i="18"/>
  <c r="C34" i="18"/>
  <c r="D34" i="18"/>
  <c r="C35" i="18"/>
  <c r="D35" i="18"/>
  <c r="M24" i="19"/>
  <c r="L24" i="19"/>
  <c r="K24" i="19"/>
  <c r="J24" i="19"/>
  <c r="I24" i="19"/>
  <c r="H24" i="19"/>
  <c r="G24" i="19"/>
  <c r="F24" i="19"/>
  <c r="E24" i="19"/>
  <c r="D24" i="19"/>
  <c r="C24" i="19"/>
  <c r="B24" i="19"/>
  <c r="M23" i="19"/>
  <c r="L23" i="19"/>
  <c r="K23" i="19"/>
  <c r="J23" i="19"/>
  <c r="I23" i="19"/>
  <c r="H23" i="19"/>
  <c r="G23" i="19"/>
  <c r="F23" i="19"/>
  <c r="E23" i="19"/>
  <c r="D23" i="19"/>
  <c r="C23" i="19"/>
  <c r="B23" i="19"/>
  <c r="M22" i="19"/>
  <c r="L22" i="19"/>
  <c r="K22" i="19"/>
  <c r="J22" i="19"/>
  <c r="I22" i="19"/>
  <c r="H22" i="19"/>
  <c r="G22" i="19"/>
  <c r="F22" i="19"/>
  <c r="E22" i="19"/>
  <c r="D22" i="19"/>
  <c r="C22" i="19"/>
  <c r="B22" i="19"/>
  <c r="M21" i="19"/>
  <c r="L21" i="19"/>
  <c r="K21" i="19"/>
  <c r="J21" i="19"/>
  <c r="I21" i="19"/>
  <c r="H21" i="19"/>
  <c r="G21" i="19"/>
  <c r="F21" i="19"/>
  <c r="E21" i="19"/>
  <c r="D21" i="19"/>
  <c r="C21" i="19"/>
  <c r="B21" i="19"/>
  <c r="M20" i="19"/>
  <c r="L20" i="19"/>
  <c r="K20" i="19"/>
  <c r="J20" i="19"/>
  <c r="I20" i="19"/>
  <c r="H20" i="19"/>
  <c r="G20" i="19"/>
  <c r="F20" i="19"/>
  <c r="E20" i="19"/>
  <c r="D20" i="19"/>
  <c r="C20" i="19"/>
  <c r="B20" i="19"/>
  <c r="M19" i="19"/>
  <c r="L19" i="19"/>
  <c r="K19" i="19"/>
  <c r="J19" i="19"/>
  <c r="I19" i="19"/>
  <c r="H19" i="19"/>
  <c r="G19" i="19"/>
  <c r="F19" i="19"/>
  <c r="E19" i="19"/>
  <c r="D19" i="19"/>
  <c r="C19" i="19"/>
  <c r="B19" i="19"/>
  <c r="M18" i="19"/>
  <c r="L18" i="19"/>
  <c r="K18" i="19"/>
  <c r="J18" i="19"/>
  <c r="I18" i="19"/>
  <c r="H18" i="19"/>
  <c r="G18" i="19"/>
  <c r="F18" i="19"/>
  <c r="E18" i="19"/>
  <c r="D18" i="19"/>
  <c r="C18" i="19"/>
  <c r="B18" i="19"/>
  <c r="M17" i="19"/>
  <c r="L17" i="19"/>
  <c r="K17" i="19"/>
  <c r="J17" i="19"/>
  <c r="I17" i="19"/>
  <c r="H17" i="19"/>
  <c r="G17" i="19"/>
  <c r="F17" i="19"/>
  <c r="E17" i="19"/>
  <c r="D17" i="19"/>
  <c r="C17" i="19"/>
  <c r="B17" i="19"/>
  <c r="M16" i="19"/>
  <c r="L16" i="19"/>
  <c r="K16" i="19"/>
  <c r="J16" i="19"/>
  <c r="I16" i="19"/>
  <c r="H16" i="19"/>
  <c r="G16" i="19"/>
  <c r="F16" i="19"/>
  <c r="E16" i="19"/>
  <c r="D16" i="19"/>
  <c r="C16" i="19"/>
  <c r="B16" i="19"/>
  <c r="M15" i="19"/>
  <c r="L15" i="19"/>
  <c r="K15" i="19"/>
  <c r="J15" i="19"/>
  <c r="I15" i="19"/>
  <c r="H15" i="19"/>
  <c r="G15" i="19"/>
  <c r="F15" i="19"/>
  <c r="E15" i="19"/>
  <c r="D15" i="19"/>
  <c r="C15" i="19"/>
  <c r="B15" i="19"/>
  <c r="M58" i="19"/>
  <c r="L58" i="19"/>
  <c r="K58" i="19"/>
  <c r="J58" i="19"/>
  <c r="I58" i="19"/>
  <c r="H58" i="19"/>
  <c r="G58" i="19"/>
  <c r="F58" i="19"/>
  <c r="E58" i="19"/>
  <c r="D58" i="19"/>
  <c r="C58" i="19"/>
  <c r="B58" i="19"/>
  <c r="M55" i="19"/>
  <c r="L55" i="19"/>
  <c r="K55" i="19"/>
  <c r="J55" i="19"/>
  <c r="I55" i="19"/>
  <c r="H55" i="19"/>
  <c r="G55" i="19"/>
  <c r="F55" i="19"/>
  <c r="E55" i="19"/>
  <c r="D55" i="19"/>
  <c r="C55" i="19"/>
  <c r="B55" i="19"/>
  <c r="M54" i="19"/>
  <c r="L54" i="19"/>
  <c r="K54" i="19"/>
  <c r="J54" i="19"/>
  <c r="I54" i="19"/>
  <c r="H54" i="19"/>
  <c r="G54" i="19"/>
  <c r="F54" i="19"/>
  <c r="E54" i="19"/>
  <c r="D54" i="19"/>
  <c r="C54" i="19"/>
  <c r="B54" i="19"/>
  <c r="M53" i="19"/>
  <c r="L53" i="19"/>
  <c r="K53" i="19"/>
  <c r="J53" i="19"/>
  <c r="I53" i="19"/>
  <c r="H53" i="19"/>
  <c r="G53" i="19"/>
  <c r="F53" i="19"/>
  <c r="E53" i="19"/>
  <c r="D53" i="19"/>
  <c r="C53" i="19"/>
  <c r="B53" i="19"/>
  <c r="M51" i="19"/>
  <c r="L51" i="19"/>
  <c r="K51" i="19"/>
  <c r="J51" i="19"/>
  <c r="I51" i="19"/>
  <c r="H51" i="19"/>
  <c r="G51" i="19"/>
  <c r="F51" i="19"/>
  <c r="E51" i="19"/>
  <c r="D51" i="19"/>
  <c r="C51" i="19"/>
  <c r="B51" i="19"/>
  <c r="M45" i="19"/>
  <c r="L45" i="19"/>
  <c r="K45" i="19"/>
  <c r="J45" i="19"/>
  <c r="I45" i="19"/>
  <c r="H45" i="19"/>
  <c r="G45" i="19"/>
  <c r="F45" i="19"/>
  <c r="E45" i="19"/>
  <c r="D45" i="19"/>
  <c r="C45" i="19"/>
  <c r="B45" i="19"/>
  <c r="M46" i="19"/>
  <c r="L46" i="19"/>
  <c r="K46" i="19"/>
  <c r="J46" i="19"/>
  <c r="I46" i="19"/>
  <c r="H46" i="19"/>
  <c r="G46" i="19"/>
  <c r="F46" i="19"/>
  <c r="E46" i="19"/>
  <c r="D46" i="19"/>
  <c r="C46" i="19"/>
  <c r="B46" i="19"/>
  <c r="M44" i="19"/>
  <c r="L44" i="19"/>
  <c r="K44" i="19"/>
  <c r="J44" i="19"/>
  <c r="I44" i="19"/>
  <c r="H44" i="19"/>
  <c r="G44" i="19"/>
  <c r="F44" i="19"/>
  <c r="E44" i="19"/>
  <c r="D44" i="19"/>
  <c r="C44" i="19"/>
  <c r="B44" i="19"/>
  <c r="M48" i="19"/>
  <c r="L48" i="19"/>
  <c r="K48" i="19"/>
  <c r="J48" i="19"/>
  <c r="I48" i="19"/>
  <c r="H48" i="19"/>
  <c r="G48" i="19"/>
  <c r="F48" i="19"/>
  <c r="E48" i="19"/>
  <c r="D48" i="19"/>
  <c r="C48" i="19"/>
  <c r="B48" i="19"/>
  <c r="M47" i="19"/>
  <c r="L47" i="19"/>
  <c r="K47" i="19"/>
  <c r="J47" i="19"/>
  <c r="I47" i="19"/>
  <c r="H47" i="19"/>
  <c r="G47" i="19"/>
  <c r="F47" i="19"/>
  <c r="E47" i="19"/>
  <c r="D47" i="19"/>
  <c r="C47" i="19"/>
  <c r="B47" i="19"/>
  <c r="M42" i="19"/>
  <c r="L42" i="19"/>
  <c r="K42" i="19"/>
  <c r="J42" i="19"/>
  <c r="I42" i="19"/>
  <c r="H42" i="19"/>
  <c r="G42" i="19"/>
  <c r="F42" i="19"/>
  <c r="E42" i="19"/>
  <c r="D42" i="19"/>
  <c r="C42" i="19"/>
  <c r="B42" i="19"/>
  <c r="M41" i="19"/>
  <c r="L41" i="19"/>
  <c r="K41" i="19"/>
  <c r="J41" i="19"/>
  <c r="I41" i="19"/>
  <c r="H41" i="19"/>
  <c r="G41" i="19"/>
  <c r="F41" i="19"/>
  <c r="E41" i="19"/>
  <c r="D41" i="19"/>
  <c r="C41" i="19"/>
  <c r="B41" i="19"/>
  <c r="M39" i="19"/>
  <c r="L39" i="19"/>
  <c r="K39" i="19"/>
  <c r="J39" i="19"/>
  <c r="I39" i="19"/>
  <c r="H39" i="19"/>
  <c r="G39" i="19"/>
  <c r="F39" i="19"/>
  <c r="E39" i="19"/>
  <c r="D39" i="19"/>
  <c r="C39" i="19"/>
  <c r="B39" i="19"/>
  <c r="M38" i="19"/>
  <c r="L38" i="19"/>
  <c r="K38" i="19"/>
  <c r="J38" i="19"/>
  <c r="I38" i="19"/>
  <c r="H38" i="19"/>
  <c r="G38" i="19"/>
  <c r="F38" i="19"/>
  <c r="E38" i="19"/>
  <c r="D38" i="19"/>
  <c r="C38" i="19"/>
  <c r="B38" i="19"/>
  <c r="M37" i="19"/>
  <c r="L37" i="19"/>
  <c r="K37" i="19"/>
  <c r="J37" i="19"/>
  <c r="I37" i="19"/>
  <c r="H37" i="19"/>
  <c r="G37" i="19"/>
  <c r="F37" i="19"/>
  <c r="E37" i="19"/>
  <c r="D37" i="19"/>
  <c r="C37" i="19"/>
  <c r="B37" i="19"/>
  <c r="M36" i="19"/>
  <c r="L36" i="19"/>
  <c r="K36" i="19"/>
  <c r="J36" i="19"/>
  <c r="I36" i="19"/>
  <c r="H36" i="19"/>
  <c r="G36" i="19"/>
  <c r="F36" i="19"/>
  <c r="E36" i="19"/>
  <c r="D36" i="19"/>
  <c r="C36" i="19"/>
  <c r="B36" i="19"/>
  <c r="M35" i="19"/>
  <c r="L35" i="19"/>
  <c r="K35" i="19"/>
  <c r="J35" i="19"/>
  <c r="I35" i="19"/>
  <c r="H35" i="19"/>
  <c r="G35" i="19"/>
  <c r="F35" i="19"/>
  <c r="E35" i="19"/>
  <c r="D35" i="19"/>
  <c r="C35" i="19"/>
  <c r="B35" i="19"/>
  <c r="M34" i="19"/>
  <c r="L34" i="19"/>
  <c r="K34" i="19"/>
  <c r="J34" i="19"/>
  <c r="I34" i="19"/>
  <c r="H34" i="19"/>
  <c r="G34" i="19"/>
  <c r="F34" i="19"/>
  <c r="E34" i="19"/>
  <c r="D34" i="19"/>
  <c r="C34" i="19"/>
  <c r="B34" i="19"/>
  <c r="M32" i="19"/>
  <c r="L32" i="19"/>
  <c r="K32" i="19"/>
  <c r="J32" i="19"/>
  <c r="I32" i="19"/>
  <c r="H32" i="19"/>
  <c r="G32" i="19"/>
  <c r="F32" i="19"/>
  <c r="E32" i="19"/>
  <c r="D32" i="19"/>
  <c r="C32" i="19"/>
  <c r="B32" i="19"/>
  <c r="M31" i="19"/>
  <c r="L31" i="19"/>
  <c r="K31" i="19"/>
  <c r="J31" i="19"/>
  <c r="I31" i="19"/>
  <c r="H31" i="19"/>
  <c r="G31" i="19"/>
  <c r="F31" i="19"/>
  <c r="E31" i="19"/>
  <c r="D31" i="19"/>
  <c r="C31" i="19"/>
  <c r="B31" i="19"/>
  <c r="M30" i="19"/>
  <c r="L30" i="19"/>
  <c r="K30" i="19"/>
  <c r="J30" i="19"/>
  <c r="I30" i="19"/>
  <c r="H30" i="19"/>
  <c r="G30" i="19"/>
  <c r="F30" i="19"/>
  <c r="E30" i="19"/>
  <c r="D30" i="19"/>
  <c r="C30" i="19"/>
  <c r="B30" i="19"/>
  <c r="M29" i="19"/>
  <c r="L29" i="19"/>
  <c r="K29" i="19"/>
  <c r="J29" i="19"/>
  <c r="I29" i="19"/>
  <c r="H29" i="19"/>
  <c r="G29" i="19"/>
  <c r="F29" i="19"/>
  <c r="E29" i="19"/>
  <c r="D29" i="19"/>
  <c r="C29" i="19"/>
  <c r="B29" i="19"/>
  <c r="M28" i="19"/>
  <c r="L28" i="19"/>
  <c r="K28" i="19"/>
  <c r="J28" i="19"/>
  <c r="I28" i="19"/>
  <c r="H28" i="19"/>
  <c r="G28" i="19"/>
  <c r="M27" i="19"/>
  <c r="L27" i="19"/>
  <c r="K27" i="19"/>
  <c r="J27" i="19"/>
  <c r="I27" i="19"/>
  <c r="H27" i="19"/>
  <c r="G27" i="19"/>
  <c r="M5" i="19"/>
  <c r="L5" i="19"/>
  <c r="K5" i="19"/>
  <c r="J5" i="19"/>
  <c r="I5" i="19"/>
  <c r="H5" i="19"/>
  <c r="G5" i="19"/>
  <c r="F5" i="19"/>
  <c r="E5" i="19"/>
  <c r="D5" i="19"/>
  <c r="C5" i="19"/>
  <c r="B5" i="19"/>
  <c r="M4" i="19"/>
  <c r="L4" i="19"/>
  <c r="K4" i="19"/>
  <c r="J4" i="19"/>
  <c r="I4" i="19"/>
  <c r="H4" i="19"/>
  <c r="G4" i="19"/>
  <c r="F4" i="19"/>
  <c r="E4" i="19"/>
  <c r="D4" i="19"/>
  <c r="C4" i="19"/>
  <c r="B4" i="19"/>
  <c r="H2" i="19"/>
  <c r="A1" i="19"/>
  <c r="A1" i="18"/>
  <c r="H2" i="18"/>
  <c r="B5" i="18"/>
  <c r="C5" i="18"/>
  <c r="D5" i="18"/>
  <c r="E5" i="18"/>
  <c r="F5" i="18"/>
  <c r="G5" i="18"/>
  <c r="H5" i="18"/>
  <c r="I5" i="18"/>
  <c r="J5" i="18"/>
  <c r="K5" i="18"/>
  <c r="L5" i="18"/>
  <c r="M5" i="18"/>
  <c r="B26" i="18"/>
  <c r="E26" i="18"/>
  <c r="F26" i="18"/>
  <c r="G26" i="18"/>
  <c r="H26" i="18"/>
  <c r="I26" i="18"/>
  <c r="J26" i="18"/>
  <c r="K26" i="18"/>
  <c r="L26" i="18"/>
  <c r="M26" i="18"/>
  <c r="B27" i="18"/>
  <c r="E27" i="18"/>
  <c r="F27" i="18"/>
  <c r="G27" i="18"/>
  <c r="H27" i="18"/>
  <c r="I27" i="18"/>
  <c r="J27" i="18"/>
  <c r="K27" i="18"/>
  <c r="L27" i="18"/>
  <c r="M27" i="18"/>
  <c r="B28" i="18"/>
  <c r="G28" i="18"/>
  <c r="H28" i="18"/>
  <c r="I28" i="18"/>
  <c r="J28" i="18"/>
  <c r="K28" i="18"/>
  <c r="L28" i="18"/>
  <c r="M28" i="18"/>
  <c r="B29" i="18"/>
  <c r="G29" i="18"/>
  <c r="H29" i="18"/>
  <c r="I29" i="18"/>
  <c r="J29" i="18"/>
  <c r="K29" i="18"/>
  <c r="L29" i="18"/>
  <c r="M29" i="18"/>
  <c r="B30" i="18"/>
  <c r="G30" i="18"/>
  <c r="H30" i="18"/>
  <c r="I30" i="18"/>
  <c r="J30" i="18"/>
  <c r="K30" i="18"/>
  <c r="L30" i="18"/>
  <c r="M30" i="18"/>
  <c r="B31" i="18"/>
  <c r="G31" i="18"/>
  <c r="H31" i="18"/>
  <c r="I31" i="18"/>
  <c r="J31" i="18"/>
  <c r="K31" i="18"/>
  <c r="L31" i="18"/>
  <c r="M31" i="18"/>
  <c r="B32" i="18"/>
  <c r="E32" i="18"/>
  <c r="F32" i="18"/>
  <c r="G32" i="18"/>
  <c r="H32" i="18"/>
  <c r="I32" i="18"/>
  <c r="J32" i="18"/>
  <c r="K32" i="18"/>
  <c r="L32" i="18"/>
  <c r="M32" i="18"/>
  <c r="B34" i="18"/>
  <c r="E34" i="18"/>
  <c r="F34" i="18"/>
  <c r="G34" i="18"/>
  <c r="H34" i="18"/>
  <c r="I34" i="18"/>
  <c r="J34" i="18"/>
  <c r="K34" i="18"/>
  <c r="L34" i="18"/>
  <c r="M34" i="18"/>
  <c r="B35" i="18"/>
  <c r="E35" i="18"/>
  <c r="F35" i="18"/>
  <c r="G35" i="18"/>
  <c r="H35" i="18"/>
  <c r="I35" i="18"/>
  <c r="J35" i="18"/>
  <c r="K35" i="18"/>
  <c r="L35" i="18"/>
  <c r="M35" i="18"/>
  <c r="B36" i="18"/>
  <c r="C36" i="18"/>
  <c r="D36" i="18"/>
  <c r="E36" i="18"/>
  <c r="F36" i="18"/>
  <c r="G36" i="18"/>
  <c r="H36" i="18"/>
  <c r="I36" i="18"/>
  <c r="J36" i="18"/>
  <c r="K36" i="18"/>
  <c r="L36" i="18"/>
  <c r="M36" i="18"/>
  <c r="B37" i="18"/>
  <c r="C37" i="18"/>
  <c r="D37" i="18"/>
  <c r="E37" i="18"/>
  <c r="G37" i="18"/>
  <c r="H37" i="18"/>
  <c r="I37" i="18"/>
  <c r="J37" i="18"/>
  <c r="K37" i="18"/>
  <c r="L37" i="18"/>
  <c r="M37" i="18"/>
  <c r="B38" i="18"/>
  <c r="C38" i="18"/>
  <c r="D38" i="18"/>
  <c r="E38" i="18"/>
  <c r="F38" i="18"/>
  <c r="G38" i="18"/>
  <c r="H38" i="18"/>
  <c r="I38" i="18"/>
  <c r="J38" i="18"/>
  <c r="K38" i="18"/>
  <c r="L38" i="18"/>
  <c r="M38" i="18"/>
  <c r="B39" i="18"/>
  <c r="C39" i="18"/>
  <c r="D39" i="18"/>
  <c r="E39" i="18"/>
  <c r="F39" i="18"/>
  <c r="G39" i="18"/>
  <c r="H39" i="18"/>
  <c r="I39" i="18"/>
  <c r="J39" i="18"/>
  <c r="K39" i="18"/>
  <c r="L39" i="18"/>
  <c r="M39" i="18"/>
  <c r="B41" i="18"/>
  <c r="C41" i="18"/>
  <c r="D41" i="18"/>
  <c r="E41" i="18"/>
  <c r="F41" i="18"/>
  <c r="G41" i="18"/>
  <c r="H41" i="18"/>
  <c r="I41" i="18"/>
  <c r="J41" i="18"/>
  <c r="K41" i="18"/>
  <c r="L41" i="18"/>
  <c r="M41" i="18"/>
  <c r="B42" i="18"/>
  <c r="C42" i="18"/>
  <c r="D42" i="18"/>
  <c r="E42" i="18"/>
  <c r="F42" i="18"/>
  <c r="G42" i="18"/>
  <c r="H42" i="18"/>
  <c r="I42" i="18"/>
  <c r="J42" i="18"/>
  <c r="K42" i="18"/>
  <c r="L42" i="18"/>
  <c r="M42" i="18"/>
  <c r="B47" i="18"/>
  <c r="C47" i="18"/>
  <c r="D47" i="18"/>
  <c r="E47" i="18"/>
  <c r="F47" i="18"/>
  <c r="G47" i="18"/>
  <c r="H47" i="18"/>
  <c r="I47" i="18"/>
  <c r="J47" i="18"/>
  <c r="K47" i="18"/>
  <c r="L47" i="18"/>
  <c r="M47" i="18"/>
  <c r="B48" i="18"/>
  <c r="C48" i="18"/>
  <c r="D48" i="18"/>
  <c r="E48" i="18"/>
  <c r="F48" i="18"/>
  <c r="G48" i="18"/>
  <c r="H48" i="18"/>
  <c r="I48" i="18"/>
  <c r="J48" i="18"/>
  <c r="K48" i="18"/>
  <c r="L48" i="18"/>
  <c r="M48" i="18"/>
  <c r="B44" i="18"/>
  <c r="C44" i="18"/>
  <c r="D44" i="18"/>
  <c r="E44" i="18"/>
  <c r="F44" i="18"/>
  <c r="G44" i="18"/>
  <c r="H44" i="18"/>
  <c r="I44" i="18"/>
  <c r="J44" i="18"/>
  <c r="K44" i="18"/>
  <c r="L44" i="18"/>
  <c r="M44" i="18"/>
  <c r="B46" i="18"/>
  <c r="C46" i="18"/>
  <c r="D46" i="18"/>
  <c r="E46" i="18"/>
  <c r="F46" i="18"/>
  <c r="G46" i="18"/>
  <c r="H46" i="18"/>
  <c r="I46" i="18"/>
  <c r="J46" i="18"/>
  <c r="K46" i="18"/>
  <c r="L46" i="18"/>
  <c r="M46" i="18"/>
  <c r="B45" i="18"/>
  <c r="C45" i="18"/>
  <c r="D45" i="18"/>
  <c r="E45" i="18"/>
  <c r="F45" i="18"/>
  <c r="G45" i="18"/>
  <c r="H45" i="18"/>
  <c r="I45" i="18"/>
  <c r="J45" i="18"/>
  <c r="K45" i="18"/>
  <c r="L45" i="18"/>
  <c r="M45" i="18"/>
  <c r="B51" i="18"/>
  <c r="C51" i="18"/>
  <c r="D51" i="18"/>
  <c r="E51" i="18"/>
  <c r="F51" i="18"/>
  <c r="G51" i="18"/>
  <c r="H51" i="18"/>
  <c r="I51" i="18"/>
  <c r="J51" i="18"/>
  <c r="K51" i="18"/>
  <c r="L51" i="18"/>
  <c r="M51" i="18"/>
  <c r="B53" i="18"/>
  <c r="C53" i="18"/>
  <c r="D53" i="18"/>
  <c r="E53" i="18"/>
  <c r="F53" i="18"/>
  <c r="G53" i="18"/>
  <c r="H53" i="18"/>
  <c r="I53" i="18"/>
  <c r="J53" i="18"/>
  <c r="K53" i="18"/>
  <c r="L53" i="18"/>
  <c r="M53" i="18"/>
  <c r="B58" i="18"/>
  <c r="C58" i="18"/>
  <c r="D58" i="18"/>
  <c r="E58" i="18"/>
  <c r="F58" i="18"/>
  <c r="G58" i="18"/>
  <c r="H58" i="18"/>
  <c r="I58" i="18"/>
  <c r="J58" i="18"/>
  <c r="K58" i="18"/>
  <c r="L58" i="18"/>
  <c r="M58" i="18"/>
  <c r="C54" i="18"/>
  <c r="D54" i="18"/>
  <c r="E54" i="18"/>
  <c r="F54" i="18"/>
  <c r="G54" i="18"/>
  <c r="H54" i="18"/>
  <c r="I54" i="18"/>
  <c r="J54" i="18"/>
  <c r="K54" i="18"/>
  <c r="L54" i="18"/>
  <c r="M54" i="18"/>
  <c r="B55" i="18"/>
  <c r="C55" i="18"/>
  <c r="D55" i="18"/>
  <c r="E55" i="18"/>
  <c r="F55" i="18"/>
  <c r="G55" i="18"/>
  <c r="H55" i="18"/>
  <c r="I55" i="18"/>
  <c r="J55" i="18"/>
  <c r="K55" i="18"/>
  <c r="L55" i="18"/>
  <c r="M55" i="18"/>
  <c r="B15" i="18"/>
  <c r="C15" i="18"/>
  <c r="D15" i="18"/>
  <c r="E15" i="18"/>
  <c r="G15" i="18"/>
  <c r="H15" i="18"/>
  <c r="I15" i="18"/>
  <c r="J15" i="18"/>
  <c r="K15" i="18"/>
  <c r="L15" i="18"/>
  <c r="M15" i="18"/>
  <c r="B16" i="18"/>
  <c r="C16" i="18"/>
  <c r="D16" i="18"/>
  <c r="E16" i="18"/>
  <c r="F16" i="18"/>
  <c r="G16" i="18"/>
  <c r="H16" i="18"/>
  <c r="I16" i="18"/>
  <c r="J16" i="18"/>
  <c r="K16" i="18"/>
  <c r="L16" i="18"/>
  <c r="M16" i="18"/>
  <c r="B17" i="18"/>
  <c r="C17" i="18"/>
  <c r="D17" i="18"/>
  <c r="E17" i="18"/>
  <c r="F17" i="18"/>
  <c r="G17" i="18"/>
  <c r="H17" i="18"/>
  <c r="I17" i="18"/>
  <c r="J17" i="18"/>
  <c r="K17" i="18"/>
  <c r="L17" i="18"/>
  <c r="M17" i="18"/>
  <c r="B18" i="18"/>
  <c r="C18" i="18"/>
  <c r="D18" i="18"/>
  <c r="E18" i="18"/>
  <c r="F18" i="18"/>
  <c r="G18" i="18"/>
  <c r="H18" i="18"/>
  <c r="I18" i="18"/>
  <c r="J18" i="18"/>
  <c r="K18" i="18"/>
  <c r="L18" i="18"/>
  <c r="M18" i="18"/>
  <c r="B19" i="18"/>
  <c r="C19" i="18"/>
  <c r="D19" i="18"/>
  <c r="E19" i="18"/>
  <c r="F19" i="18"/>
  <c r="G19" i="18"/>
  <c r="H19" i="18"/>
  <c r="I19" i="18"/>
  <c r="J19" i="18"/>
  <c r="K19" i="18"/>
  <c r="L19" i="18"/>
  <c r="M19" i="18"/>
  <c r="B20" i="18"/>
  <c r="C20" i="18"/>
  <c r="D20" i="18"/>
  <c r="E20" i="18"/>
  <c r="F20" i="18"/>
  <c r="G20" i="18"/>
  <c r="H20" i="18"/>
  <c r="I20" i="18"/>
  <c r="J20" i="18"/>
  <c r="K20" i="18"/>
  <c r="L20" i="18"/>
  <c r="M20" i="18"/>
  <c r="B21" i="18"/>
  <c r="C21" i="18"/>
  <c r="D21" i="18"/>
  <c r="E21" i="18"/>
  <c r="F21" i="18"/>
  <c r="G21" i="18"/>
  <c r="H21" i="18"/>
  <c r="I21" i="18"/>
  <c r="J21" i="18"/>
  <c r="K21" i="18"/>
  <c r="L21" i="18"/>
  <c r="M21" i="18"/>
  <c r="B22" i="18"/>
  <c r="C22" i="18"/>
  <c r="D22" i="18"/>
  <c r="E22" i="18"/>
  <c r="F22" i="18"/>
  <c r="G22" i="18"/>
  <c r="H22" i="18"/>
  <c r="I22" i="18"/>
  <c r="J22" i="18"/>
  <c r="K22" i="18"/>
  <c r="L22" i="18"/>
  <c r="M22" i="18"/>
  <c r="B23" i="18"/>
  <c r="C23" i="18"/>
  <c r="D23" i="18"/>
  <c r="E23" i="18"/>
  <c r="F23" i="18"/>
  <c r="G23" i="18"/>
  <c r="H23" i="18"/>
  <c r="I23" i="18"/>
  <c r="J23" i="18"/>
  <c r="K23" i="18"/>
  <c r="L23" i="18"/>
  <c r="M23" i="18"/>
  <c r="B24" i="18"/>
  <c r="C24" i="18"/>
  <c r="D24" i="18"/>
  <c r="E24" i="18"/>
  <c r="F24" i="18"/>
  <c r="G24" i="18"/>
  <c r="H24" i="18"/>
  <c r="I24" i="18"/>
  <c r="J24" i="18"/>
  <c r="K24" i="18"/>
  <c r="L24" i="18"/>
  <c r="M24" i="18"/>
  <c r="M4" i="18"/>
  <c r="L4" i="18"/>
  <c r="K4" i="18"/>
  <c r="J4" i="18"/>
  <c r="I4" i="18"/>
  <c r="H4" i="18"/>
  <c r="G4" i="18"/>
  <c r="F4" i="18"/>
  <c r="E4" i="18"/>
  <c r="D4" i="18"/>
  <c r="C4" i="18"/>
  <c r="B4" i="18"/>
  <c r="A5" i="15"/>
  <c r="A9" i="15"/>
  <c r="A12" i="15"/>
  <c r="A14" i="15"/>
  <c r="A15" i="15"/>
</calcChain>
</file>

<file path=xl/sharedStrings.xml><?xml version="1.0" encoding="utf-8"?>
<sst xmlns="http://schemas.openxmlformats.org/spreadsheetml/2006/main" count="529" uniqueCount="92">
  <si>
    <t>Currency</t>
  </si>
  <si>
    <t>Occ %</t>
  </si>
  <si>
    <t>ADR</t>
  </si>
  <si>
    <t>RevPAR</t>
  </si>
  <si>
    <t>ISO Code</t>
  </si>
  <si>
    <t>Rate</t>
  </si>
  <si>
    <t>Occ</t>
  </si>
  <si>
    <t>Room Rev</t>
  </si>
  <si>
    <t>Room Avail</t>
  </si>
  <si>
    <t>Room Sold</t>
  </si>
  <si>
    <t>United States</t>
  </si>
  <si>
    <t>USD</t>
  </si>
  <si>
    <t>1</t>
  </si>
  <si>
    <t>Virginia</t>
  </si>
  <si>
    <t>Markets</t>
  </si>
  <si>
    <t>Norfolk-Virginia Beach, VA</t>
  </si>
  <si>
    <t>Richmond-Petersburg, VA</t>
  </si>
  <si>
    <t>Virginia Area</t>
  </si>
  <si>
    <t>Washington, DC</t>
  </si>
  <si>
    <t>Tracts</t>
  </si>
  <si>
    <t>Arlington, VA</t>
  </si>
  <si>
    <t>Suburban Virginia Area</t>
  </si>
  <si>
    <t>Alexandria, VA</t>
  </si>
  <si>
    <t>Fairfax/Tysons Corner, VA</t>
  </si>
  <si>
    <t>I-95 Fredericksburg, VA</t>
  </si>
  <si>
    <t>Dulles Airport Area, VA</t>
  </si>
  <si>
    <t>Williamsburg, VA</t>
  </si>
  <si>
    <t>Virginia Beach, VA</t>
  </si>
  <si>
    <t>Norfolk/Portsmouth, VA</t>
  </si>
  <si>
    <t>Newport News/Hampton, VA</t>
  </si>
  <si>
    <t>Chesapeake/Suffolk, VA</t>
  </si>
  <si>
    <t>Richmond North/Glen Allen, VA</t>
  </si>
  <si>
    <t>Richmond West/Midlothian, VA</t>
  </si>
  <si>
    <t>Petersburg/Chester, VA</t>
  </si>
  <si>
    <t>Roanoke, VA</t>
  </si>
  <si>
    <t>Charlottesville, VA</t>
  </si>
  <si>
    <t>Bristol/Kingsport, TN</t>
  </si>
  <si>
    <t>Staunton/Harrisonburg, VA</t>
  </si>
  <si>
    <t>Blacksburg/Wytheville, VA</t>
  </si>
  <si>
    <t>Lynchburg, VA</t>
  </si>
  <si>
    <t>Tab 15 - Help</t>
  </si>
  <si>
    <t>Glossary:</t>
  </si>
  <si>
    <t>Frequently Asked Questions (FAQ):</t>
  </si>
  <si>
    <t>Room Supply</t>
  </si>
  <si>
    <t>Room Demand</t>
  </si>
  <si>
    <t>Occupancy</t>
  </si>
  <si>
    <t>Virginia Area (non-MSA)</t>
  </si>
  <si>
    <t>Bristol-Kingsport MSA</t>
  </si>
  <si>
    <t>Richmond - Petersburg, VA</t>
  </si>
  <si>
    <t>VTC Tourism Regions</t>
  </si>
  <si>
    <t>Central Virginia</t>
  </si>
  <si>
    <t>Chesapeake Bay</t>
  </si>
  <si>
    <t>Coastal Virginia - Eastern Shore</t>
  </si>
  <si>
    <t>Coastal Virginia - Hampton Roads</t>
  </si>
  <si>
    <t>Northern Virginia</t>
  </si>
  <si>
    <t>Shenandoah Valley</t>
  </si>
  <si>
    <t>Southern Virginia</t>
  </si>
  <si>
    <t>Southwest Virginia - Blue Ridge Highlands</t>
  </si>
  <si>
    <t>Southwest Virginia - Heart of Appalachia</t>
  </si>
  <si>
    <t>Virginia Mountains</t>
  </si>
  <si>
    <t>Update month here</t>
  </si>
  <si>
    <t xml:space="preserve">Virginia Tourism Regions. </t>
  </si>
  <si>
    <t>Refer to tabs to the right for STR Submarket Maps</t>
  </si>
  <si>
    <t>Virginia Regional</t>
  </si>
  <si>
    <t xml:space="preserve">Richmond CBD, VA </t>
  </si>
  <si>
    <t>Virginia Luxury</t>
  </si>
  <si>
    <t>Virginia Upper Upscale</t>
  </si>
  <si>
    <t>Virginia Upscale</t>
  </si>
  <si>
    <t>Virginia Upper Midscale</t>
  </si>
  <si>
    <t>Virginia Midscale</t>
  </si>
  <si>
    <t>Virginia Economy</t>
  </si>
  <si>
    <t>Luxury</t>
  </si>
  <si>
    <t>Upper Upscale</t>
  </si>
  <si>
    <t>Upscale</t>
  </si>
  <si>
    <t>Upper Midscale</t>
  </si>
  <si>
    <t>Midscale</t>
  </si>
  <si>
    <t>Economy</t>
  </si>
  <si>
    <t>Virginia Class Scales</t>
  </si>
  <si>
    <t>Room Revenue</t>
  </si>
  <si>
    <t>VTC Defined Tourism Regions</t>
  </si>
  <si>
    <t>STR/CoSTAR Designated Hospitality Markets</t>
  </si>
  <si>
    <t>Virginia South Central</t>
  </si>
  <si>
    <t>Virginia Shenandoah Valley Regional</t>
  </si>
  <si>
    <t>Richmond East-Airport</t>
  </si>
  <si>
    <t>Percent Change from YTD 2025</t>
  </si>
  <si>
    <t xml:space="preserve">SOURCE: COSTAR REALTY INFORMATION, INC. 
REPUBLICATION OR OTHER RE-USE OF THIS DATA WITHOUT THE EXPRESS WRITTEN PERMISSION OF COSTAR IS STRICTLY PROHIBITED.
ANY REDISTRIBUTION OR REPUBLICATION OF THIS DATA BY PARTIES OTHER THAN VTC IS STRICTLY PROHIBITED.
</t>
  </si>
  <si>
    <t>SOURCE: COSTAR REALTY INFORMATION, INC. 
REPUBLICATION OR OTHER RE-USE OF THIS DATA WITHOUT THE EXPRESS WRITTEN PERMISSION OF COSTAR IS STRICTLY PROHIBITED.
ANY REDISTRIBUTION OR REPUBLICATION OF THIS DATA BY PARTIES OTHER THAN VTC IS STRICTLY PROHIBITED.</t>
  </si>
  <si>
    <t>September 2026 Monthly Report</t>
  </si>
  <si>
    <t>YTD September 2026 Monthly Report</t>
  </si>
  <si>
    <t>Current Month - September 2026 vs September 2025</t>
  </si>
  <si>
    <t>Percent Change from September 2025</t>
  </si>
  <si>
    <t>Year to Date - September 2026 vs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</si>
</sst>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m\ d\,\ yyyy"/>
    <numFmt numFmtId="165" formatCode="0.0"/>
    <numFmt numFmtId="166" formatCode="#,##0.0;\-#,##0.0"/>
    <numFmt numFmtId="167" formatCode="0.0&quot;%&quot;"/>
    <numFmt numFmtId="168" formatCode="&quot;$&quot;#,##0.00"/>
    <numFmt numFmtId="169" formatCode="mmmm\ yyyy"/>
    <numFmt numFmtId="170" formatCode="#,##0.00;\-#,##0.00"/>
  </numFmts>
  <fonts count="2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sz val="11"/>
      <color indexed="10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8"/>
      <name val="Arial"/>
      <family val="2"/>
    </font>
    <font>
      <b/>
      <i/>
      <sz val="10"/>
      <name val="Segoe UI"/>
      <family val="2"/>
    </font>
    <font>
      <sz val="10"/>
      <name val="Arial"/>
      <family val="2"/>
    </font>
    <font>
      <b/>
      <sz val="11"/>
      <color theme="0"/>
      <name val="Asap"/>
    </font>
    <font>
      <b/>
      <sz val="11"/>
      <color indexed="9"/>
      <name val="Asap"/>
    </font>
    <font>
      <b/>
      <sz val="11"/>
      <name val="Asap"/>
    </font>
    <font>
      <sz val="11"/>
      <name val="Asap"/>
    </font>
    <font>
      <b/>
      <i/>
      <sz val="11"/>
      <name val="Asap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5858"/>
        <bgColor indexed="64"/>
      </patternFill>
    </fill>
    <fill>
      <patternFill patternType="solid">
        <fgColor theme="0" tint="-0.499984740745262"/>
        <bgColor indexed="64"/>
      </patternFill>
    </fill>
  </fills>
  <borders count="40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/>
      <top style="thin">
        <color indexed="55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theme="0" tint="-0.249977111117893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3" xfId="0" applyFont="1" applyBorder="1"/>
    <xf numFmtId="0" fontId="18" fillId="0" borderId="0" xfId="0" applyFont="1"/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5" xfId="0" applyFont="1" applyBorder="1"/>
    <xf numFmtId="0" fontId="7" fillId="0" borderId="6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16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14" fontId="4" fillId="4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1" fillId="4" borderId="0" xfId="0" applyFont="1" applyFill="1"/>
    <xf numFmtId="0" fontId="5" fillId="4" borderId="0" xfId="0" applyFont="1" applyFill="1" applyAlignment="1">
      <alignment horizontal="right"/>
    </xf>
    <xf numFmtId="0" fontId="18" fillId="0" borderId="12" xfId="0" applyFont="1" applyBorder="1"/>
    <xf numFmtId="0" fontId="18" fillId="0" borderId="0" xfId="0" applyFont="1" applyAlignment="1">
      <alignment vertical="center"/>
    </xf>
    <xf numFmtId="0" fontId="7" fillId="0" borderId="1" xfId="0" applyFont="1" applyBorder="1" applyAlignment="1">
      <alignment horizontal="centerContinuous"/>
    </xf>
    <xf numFmtId="0" fontId="7" fillId="0" borderId="7" xfId="0" applyFont="1" applyBorder="1" applyAlignment="1">
      <alignment horizontal="centerContinuous"/>
    </xf>
    <xf numFmtId="0" fontId="7" fillId="0" borderId="9" xfId="0" applyFont="1" applyBorder="1" applyAlignment="1">
      <alignment horizontal="centerContinuous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3" fillId="4" borderId="0" xfId="0" applyFont="1" applyFill="1" applyAlignment="1">
      <alignment horizontal="right"/>
    </xf>
    <xf numFmtId="0" fontId="21" fillId="0" borderId="0" xfId="0" applyFont="1"/>
    <xf numFmtId="0" fontId="21" fillId="0" borderId="3" xfId="0" applyFont="1" applyBorder="1"/>
    <xf numFmtId="166" fontId="21" fillId="2" borderId="3" xfId="0" applyNumberFormat="1" applyFont="1" applyFill="1" applyBorder="1"/>
    <xf numFmtId="166" fontId="21" fillId="2" borderId="0" xfId="0" applyNumberFormat="1" applyFont="1" applyFill="1"/>
    <xf numFmtId="170" fontId="21" fillId="2" borderId="3" xfId="0" applyNumberFormat="1" applyFont="1" applyFill="1" applyBorder="1"/>
    <xf numFmtId="170" fontId="21" fillId="2" borderId="0" xfId="0" applyNumberFormat="1" applyFont="1" applyFill="1"/>
    <xf numFmtId="0" fontId="1" fillId="2" borderId="3" xfId="0" applyFont="1" applyFill="1" applyBorder="1"/>
    <xf numFmtId="0" fontId="25" fillId="0" borderId="0" xfId="0" applyFont="1"/>
    <xf numFmtId="0" fontId="25" fillId="0" borderId="12" xfId="0" applyFont="1" applyBorder="1"/>
    <xf numFmtId="0" fontId="24" fillId="0" borderId="0" xfId="0" applyFont="1"/>
    <xf numFmtId="167" fontId="25" fillId="6" borderId="4" xfId="0" applyNumberFormat="1" applyFont="1" applyFill="1" applyBorder="1" applyAlignment="1">
      <alignment horizontal="center" vertical="center"/>
    </xf>
    <xf numFmtId="167" fontId="25" fillId="6" borderId="0" xfId="0" applyNumberFormat="1" applyFont="1" applyFill="1" applyAlignment="1">
      <alignment horizontal="center" vertical="center"/>
    </xf>
    <xf numFmtId="168" fontId="25" fillId="6" borderId="0" xfId="0" applyNumberFormat="1" applyFont="1" applyFill="1" applyAlignment="1">
      <alignment horizontal="center" vertical="center"/>
    </xf>
    <xf numFmtId="167" fontId="25" fillId="6" borderId="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22" fillId="6" borderId="4" xfId="0" applyFont="1" applyFill="1" applyBorder="1" applyAlignment="1">
      <alignment horizontal="center" vertical="center"/>
    </xf>
    <xf numFmtId="167" fontId="25" fillId="0" borderId="0" xfId="0" applyNumberFormat="1" applyFont="1" applyAlignment="1">
      <alignment horizontal="center" vertical="center"/>
    </xf>
    <xf numFmtId="168" fontId="25" fillId="0" borderId="0" xfId="0" applyNumberFormat="1" applyFont="1" applyAlignment="1">
      <alignment horizontal="center" vertical="center"/>
    </xf>
    <xf numFmtId="167" fontId="25" fillId="0" borderId="4" xfId="0" applyNumberFormat="1" applyFont="1" applyBorder="1" applyAlignment="1">
      <alignment horizontal="center" vertical="center"/>
    </xf>
    <xf numFmtId="167" fontId="25" fillId="0" borderId="8" xfId="0" applyNumberFormat="1" applyFont="1" applyBorder="1" applyAlignment="1">
      <alignment horizontal="center" vertical="center"/>
    </xf>
    <xf numFmtId="167" fontId="25" fillId="0" borderId="25" xfId="0" applyNumberFormat="1" applyFont="1" applyBorder="1" applyAlignment="1">
      <alignment horizontal="center" vertical="center"/>
    </xf>
    <xf numFmtId="167" fontId="25" fillId="0" borderId="22" xfId="0" applyNumberFormat="1" applyFont="1" applyBorder="1" applyAlignment="1">
      <alignment horizontal="center" vertical="center"/>
    </xf>
    <xf numFmtId="168" fontId="25" fillId="0" borderId="22" xfId="0" applyNumberFormat="1" applyFont="1" applyBorder="1" applyAlignment="1">
      <alignment horizontal="center" vertical="center"/>
    </xf>
    <xf numFmtId="167" fontId="25" fillId="0" borderId="23" xfId="0" applyNumberFormat="1" applyFont="1" applyBorder="1" applyAlignment="1">
      <alignment horizontal="center" vertical="center"/>
    </xf>
    <xf numFmtId="0" fontId="22" fillId="5" borderId="26" xfId="0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horizontal="center" vertical="center"/>
    </xf>
    <xf numFmtId="0" fontId="22" fillId="5" borderId="27" xfId="0" applyFont="1" applyFill="1" applyBorder="1" applyAlignment="1">
      <alignment horizontal="center" vertical="center" wrapText="1"/>
    </xf>
    <xf numFmtId="0" fontId="22" fillId="5" borderId="29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/>
    </xf>
    <xf numFmtId="0" fontId="25" fillId="6" borderId="4" xfId="0" applyFont="1" applyFill="1" applyBorder="1"/>
    <xf numFmtId="0" fontId="25" fillId="0" borderId="4" xfId="0" applyFont="1" applyBorder="1" applyAlignment="1">
      <alignment horizontal="right"/>
    </xf>
    <xf numFmtId="1" fontId="25" fillId="0" borderId="4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25" fillId="0" borderId="30" xfId="0" applyNumberFormat="1" applyFont="1" applyBorder="1" applyAlignment="1">
      <alignment horizontal="center" vertical="center"/>
    </xf>
    <xf numFmtId="167" fontId="25" fillId="0" borderId="31" xfId="0" applyNumberFormat="1" applyFont="1" applyBorder="1" applyAlignment="1">
      <alignment horizontal="center" vertical="center"/>
    </xf>
    <xf numFmtId="167" fontId="25" fillId="0" borderId="32" xfId="0" applyNumberFormat="1" applyFont="1" applyBorder="1" applyAlignment="1">
      <alignment horizontal="center" vertical="center"/>
    </xf>
    <xf numFmtId="168" fontId="25" fillId="0" borderId="30" xfId="0" applyNumberFormat="1" applyFont="1" applyBorder="1" applyAlignment="1">
      <alignment horizontal="center" vertical="center"/>
    </xf>
    <xf numFmtId="168" fontId="25" fillId="0" borderId="31" xfId="0" applyNumberFormat="1" applyFont="1" applyBorder="1" applyAlignment="1">
      <alignment horizontal="center" vertical="center"/>
    </xf>
    <xf numFmtId="168" fontId="25" fillId="0" borderId="32" xfId="0" applyNumberFormat="1" applyFont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167" fontId="25" fillId="0" borderId="34" xfId="0" applyNumberFormat="1" applyFont="1" applyBorder="1" applyAlignment="1">
      <alignment horizontal="center" vertical="center"/>
    </xf>
    <xf numFmtId="167" fontId="25" fillId="0" borderId="35" xfId="0" applyNumberFormat="1" applyFont="1" applyBorder="1" applyAlignment="1">
      <alignment horizontal="center" vertical="center"/>
    </xf>
    <xf numFmtId="168" fontId="25" fillId="0" borderId="35" xfId="0" applyNumberFormat="1" applyFont="1" applyBorder="1" applyAlignment="1">
      <alignment horizontal="center" vertical="center"/>
    </xf>
    <xf numFmtId="167" fontId="25" fillId="0" borderId="36" xfId="0" applyNumberFormat="1" applyFont="1" applyBorder="1" applyAlignment="1">
      <alignment horizontal="center" vertical="center"/>
    </xf>
    <xf numFmtId="168" fontId="25" fillId="0" borderId="37" xfId="0" applyNumberFormat="1" applyFont="1" applyBorder="1" applyAlignment="1">
      <alignment horizontal="center" vertical="center"/>
    </xf>
    <xf numFmtId="168" fontId="25" fillId="0" borderId="38" xfId="0" applyNumberFormat="1" applyFont="1" applyBorder="1" applyAlignment="1">
      <alignment horizontal="center" vertical="center"/>
    </xf>
    <xf numFmtId="168" fontId="25" fillId="0" borderId="39" xfId="0" applyNumberFormat="1" applyFont="1" applyBorder="1" applyAlignment="1">
      <alignment horizontal="center" vertical="center"/>
    </xf>
    <xf numFmtId="168" fontId="25" fillId="0" borderId="36" xfId="0" applyNumberFormat="1" applyFont="1" applyBorder="1" applyAlignment="1">
      <alignment horizontal="center" vertical="center"/>
    </xf>
    <xf numFmtId="14" fontId="3" fillId="4" borderId="0" xfId="0" applyNumberFormat="1" applyFont="1" applyFill="1" applyAlignment="1">
      <alignment horizontal="left"/>
    </xf>
    <xf numFmtId="0" fontId="1" fillId="0" borderId="7" xfId="0" applyFont="1" applyBorder="1"/>
    <xf numFmtId="170" fontId="1" fillId="0" borderId="3" xfId="0" applyNumberFormat="1" applyFont="1" applyBorder="1"/>
    <xf numFmtId="170" fontId="1" fillId="0" borderId="0" xfId="0" applyNumberFormat="1" applyFont="1"/>
    <xf numFmtId="166" fontId="27" fillId="2" borderId="1" xfId="0" applyNumberFormat="1" applyFont="1" applyFill="1" applyBorder="1"/>
    <xf numFmtId="166" fontId="27" fillId="2" borderId="7" xfId="0" applyNumberFormat="1" applyFont="1" applyFill="1" applyBorder="1"/>
    <xf numFmtId="170" fontId="27" fillId="2" borderId="1" xfId="0" applyNumberFormat="1" applyFont="1" applyFill="1" applyBorder="1"/>
    <xf numFmtId="170" fontId="27" fillId="2" borderId="7" xfId="0" applyNumberFormat="1" applyFont="1" applyFill="1" applyBorder="1"/>
    <xf numFmtId="0" fontId="27" fillId="0" borderId="7" xfId="0" applyFont="1" applyBorder="1"/>
    <xf numFmtId="165" fontId="27" fillId="0" borderId="7" xfId="0" applyNumberFormat="1" applyFont="1" applyBorder="1"/>
    <xf numFmtId="2" fontId="27" fillId="0" borderId="7" xfId="0" applyNumberFormat="1" applyFont="1" applyBorder="1"/>
    <xf numFmtId="165" fontId="27" fillId="0" borderId="0" xfId="0" applyNumberFormat="1" applyFont="1"/>
    <xf numFmtId="2" fontId="27" fillId="0" borderId="0" xfId="0" applyNumberFormat="1" applyFont="1"/>
    <xf numFmtId="166" fontId="27" fillId="0" borderId="3" xfId="0" applyNumberFormat="1" applyFont="1" applyBorder="1"/>
    <xf numFmtId="166" fontId="27" fillId="0" borderId="0" xfId="0" applyNumberFormat="1" applyFont="1"/>
    <xf numFmtId="170" fontId="27" fillId="0" borderId="3" xfId="0" applyNumberFormat="1" applyFont="1" applyBorder="1"/>
    <xf numFmtId="170" fontId="27" fillId="0" borderId="0" xfId="0" applyNumberFormat="1" applyFont="1"/>
    <xf numFmtId="166" fontId="27" fillId="2" borderId="3" xfId="0" applyNumberFormat="1" applyFont="1" applyFill="1" applyBorder="1"/>
    <xf numFmtId="166" fontId="27" fillId="2" borderId="0" xfId="0" applyNumberFormat="1" applyFont="1" applyFill="1"/>
    <xf numFmtId="170" fontId="27" fillId="2" borderId="3" xfId="0" applyNumberFormat="1" applyFont="1" applyFill="1" applyBorder="1"/>
    <xf numFmtId="170" fontId="27" fillId="2" borderId="0" xfId="0" applyNumberFormat="1" applyFont="1" applyFill="1"/>
    <xf numFmtId="0" fontId="27" fillId="0" borderId="0" xfId="0" applyFont="1"/>
    <xf numFmtId="0" fontId="26" fillId="0" borderId="21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left" vertical="top" wrapText="1"/>
    </xf>
    <xf numFmtId="0" fontId="26" fillId="0" borderId="23" xfId="0" applyFont="1" applyBorder="1" applyAlignment="1">
      <alignment horizontal="left" vertical="top" wrapText="1"/>
    </xf>
    <xf numFmtId="169" fontId="24" fillId="0" borderId="24" xfId="0" applyNumberFormat="1" applyFont="1" applyBorder="1" applyAlignment="1">
      <alignment horizontal="left" vertical="center" wrapText="1"/>
    </xf>
    <xf numFmtId="169" fontId="24" fillId="0" borderId="4" xfId="0" applyNumberFormat="1" applyFont="1" applyBorder="1" applyAlignment="1">
      <alignment horizontal="left" vertical="center" wrapText="1"/>
    </xf>
    <xf numFmtId="169" fontId="24" fillId="0" borderId="28" xfId="0" applyNumberFormat="1" applyFont="1" applyBorder="1" applyAlignment="1">
      <alignment horizontal="left" vertical="center" wrapText="1"/>
    </xf>
    <xf numFmtId="0" fontId="22" fillId="5" borderId="13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20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</cellXfs>
  <cellStyles count="2">
    <cellStyle name="Normal" xfId="0" builtinId="0"/>
    <cellStyle name="Normal 2" xfId="1" xr:uid="{012CF6F3-8AE9-44E6-A381-57765AF3F4D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A54F0F"/>
      <rgbColor rgb="0000FFFF"/>
      <rgbColor rgb="00800000"/>
      <rgbColor rgb="00008000"/>
      <rgbColor rgb="00000080"/>
      <rgbColor rgb="00808000"/>
      <rgbColor rgb="00D0006F"/>
      <rgbColor rgb="00008080"/>
      <rgbColor rgb="00C0C0C0"/>
      <rgbColor rgb="00808080"/>
      <rgbColor rgb="009999FF"/>
      <rgbColor rgb="006E6259"/>
      <rgbColor rgb="00620C0B"/>
      <rgbColor rgb="00590001"/>
      <rgbColor rgb="00404549"/>
      <rgbColor rgb="00CD9B7A"/>
      <rgbColor rgb="00990033"/>
      <rgbColor rgb="00EAEAEA"/>
      <rgbColor rgb="00000080"/>
      <rgbColor rgb="003366FF"/>
      <rgbColor rgb="00579A32"/>
      <rgbColor rgb="00CC9900"/>
      <rgbColor rgb="00D22630"/>
      <rgbColor rgb="00800000"/>
      <rgbColor rgb="0000BFB3"/>
      <rgbColor rgb="000000FF"/>
      <rgbColor rgb="00009CDE"/>
      <rgbColor rgb="00CCFFFF"/>
      <rgbColor rgb="00CCFFCC"/>
      <rgbColor rgb="00CDE499"/>
      <rgbColor rgb="0099D7F2"/>
      <rgbColor rgb="00666666"/>
      <rgbColor rgb="00CC99FF"/>
      <rgbColor rgb="00F0A8AB"/>
      <rgbColor rgb="003366FF"/>
      <rgbColor rgb="0033CCCC"/>
      <rgbColor rgb="0084BD00"/>
      <rgbColor rgb="00FEDB00"/>
      <rgbColor rgb="00FF9900"/>
      <rgbColor rgb="00FE5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5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714374</xdr:colOff>
      <xdr:row>58</xdr:row>
      <xdr:rowOff>92076</xdr:rowOff>
    </xdr:from>
    <xdr:to>
      <xdr:col>12</xdr:col>
      <xdr:colOff>483346</xdr:colOff>
      <xdr:row>58</xdr:row>
      <xdr:rowOff>426197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C28466-23F9-4759-9CC6-F1A35213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8424" y="11407776"/>
          <a:ext cx="2600325" cy="3309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533400</xdr:colOff>
      <xdr:row>58</xdr:row>
      <xdr:rowOff>114300</xdr:rowOff>
    </xdr:from>
    <xdr:to>
      <xdr:col>12</xdr:col>
      <xdr:colOff>419100</xdr:colOff>
      <xdr:row>58</xdr:row>
      <xdr:rowOff>448421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B07EA5-FECF-4E65-9829-AF1AB09B2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0" y="11430000"/>
          <a:ext cx="2600325" cy="334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205740</xdr:colOff>
      <xdr:row>0</xdr:row>
      <xdr:rowOff>0</xdr:rowOff>
    </xdr:from>
    <xdr:ext cx="1243968" cy="352168"/>
    <xdr:sp macro="" textlink="">
      <xdr:nvSpPr>
        <xdr:cNvPr id="46082" name="Arrow: Right 1">
          <a:extLst>
            <a:ext uri="{FF2B5EF4-FFF2-40B4-BE49-F238E27FC236}">
              <a16:creationId xmlns:a16="http://schemas.microsoft.com/office/drawing/2014/main" id="{D9EA7C32-698F-45E7-A710-FD0C721B8556}"/>
            </a:ext>
          </a:extLst>
        </xdr:cNvPr>
        <xdr:cNvSpPr>
          <a:spLocks noChangeArrowheads="1"/>
        </xdr:cNvSpPr>
      </xdr:nvSpPr>
      <xdr:spPr bwMode="auto">
        <a:xfrm rot="10800000">
          <a:off x="2767965" y="0"/>
          <a:ext cx="1243968" cy="352168"/>
        </a:xfrm>
        <a:prstGeom prst="rightArrow">
          <a:avLst>
            <a:gd name="adj1" fmla="val 50000"/>
            <a:gd name="adj2" fmla="val 17500"/>
          </a:avLst>
        </a:prstGeom>
        <a:solidFill>
          <a:srgbClr val="FFC00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wrap="square" lIns="18288" tIns="0" rIns="0" bIns="0" anchor="ctr" upright="1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258444</xdr:colOff>
      <xdr:row>0</xdr:row>
      <xdr:rowOff>0</xdr:rowOff>
    </xdr:from>
    <xdr:ext cx="535306" cy="352168"/>
    <xdr:sp macro="" textlink="">
      <xdr:nvSpPr>
        <xdr:cNvPr id="49153" name="Arrow: Right 1">
          <a:extLst>
            <a:ext uri="{FF2B5EF4-FFF2-40B4-BE49-F238E27FC236}">
              <a16:creationId xmlns:a16="http://schemas.microsoft.com/office/drawing/2014/main" id="{B11403DA-59E7-4662-AD20-24ABC91C38B2}"/>
            </a:ext>
          </a:extLst>
        </xdr:cNvPr>
        <xdr:cNvSpPr>
          <a:spLocks noChangeArrowheads="1"/>
        </xdr:cNvSpPr>
      </xdr:nvSpPr>
      <xdr:spPr bwMode="auto">
        <a:xfrm rot="10800000">
          <a:off x="4077969" y="0"/>
          <a:ext cx="535306" cy="352168"/>
        </a:xfrm>
        <a:prstGeom prst="rightArrow">
          <a:avLst>
            <a:gd name="adj1" fmla="val 50000"/>
            <a:gd name="adj2" fmla="val 17500"/>
          </a:avLst>
        </a:prstGeom>
        <a:solidFill>
          <a:srgbClr val="FFC000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wrap="square" lIns="18288" tIns="0" rIns="0" bIns="0" anchor="ctr" upright="1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769620</xdr:colOff>
      <xdr:row>2</xdr:row>
      <xdr:rowOff>22860</xdr:rowOff>
    </xdr:to>
    <xdr:pic>
      <xdr:nvPicPr>
        <xdr:cNvPr id="29723" name="Picture 2">
          <a:extLst>
            <a:ext uri="{FF2B5EF4-FFF2-40B4-BE49-F238E27FC236}">
              <a16:creationId xmlns:a16="http://schemas.microsoft.com/office/drawing/2014/main" id="{478885A9-CABC-4599-A2F7-5FB108B5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963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18</xdr:col>
      <xdr:colOff>228600</xdr:colOff>
      <xdr:row>42</xdr:row>
      <xdr:rowOff>30480</xdr:rowOff>
    </xdr:to>
    <xdr:pic>
      <xdr:nvPicPr>
        <xdr:cNvPr id="50195" name="Picture 1">
          <a:extLst>
            <a:ext uri="{FF2B5EF4-FFF2-40B4-BE49-F238E27FC236}">
              <a16:creationId xmlns:a16="http://schemas.microsoft.com/office/drawing/2014/main" id="{D5C26158-ACA7-49CD-862B-8186CDCE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"/>
          <a:ext cx="11201400" cy="6568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137160</xdr:rowOff>
    </xdr:from>
    <xdr:to>
      <xdr:col>16</xdr:col>
      <xdr:colOff>137160</xdr:colOff>
      <xdr:row>50</xdr:row>
      <xdr:rowOff>45720</xdr:rowOff>
    </xdr:to>
    <xdr:pic>
      <xdr:nvPicPr>
        <xdr:cNvPr id="51219" name="Picture 1">
          <a:extLst>
            <a:ext uri="{FF2B5EF4-FFF2-40B4-BE49-F238E27FC236}">
              <a16:creationId xmlns:a16="http://schemas.microsoft.com/office/drawing/2014/main" id="{407E7AC9-EAFE-4D70-B0C5-EA569F4E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4800"/>
          <a:ext cx="9700260" cy="812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144780</xdr:rowOff>
    </xdr:from>
    <xdr:to>
      <xdr:col>15</xdr:col>
      <xdr:colOff>236220</xdr:colOff>
      <xdr:row>48</xdr:row>
      <xdr:rowOff>45720</xdr:rowOff>
    </xdr:to>
    <xdr:pic>
      <xdr:nvPicPr>
        <xdr:cNvPr id="52243" name="Picture 2">
          <a:extLst>
            <a:ext uri="{FF2B5EF4-FFF2-40B4-BE49-F238E27FC236}">
              <a16:creationId xmlns:a16="http://schemas.microsoft.com/office/drawing/2014/main" id="{EA727F61-5D3C-421F-A3AC-02EE9573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12420"/>
          <a:ext cx="8961120" cy="778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175260</xdr:rowOff>
    </xdr:from>
    <xdr:to>
      <xdr:col>11</xdr:col>
      <xdr:colOff>388620</xdr:colOff>
      <xdr:row>36</xdr:row>
      <xdr:rowOff>60960</xdr:rowOff>
    </xdr:to>
    <xdr:pic>
      <xdr:nvPicPr>
        <xdr:cNvPr id="53267" name="Picture 3">
          <a:extLst>
            <a:ext uri="{FF2B5EF4-FFF2-40B4-BE49-F238E27FC236}">
              <a16:creationId xmlns:a16="http://schemas.microsoft.com/office/drawing/2014/main" id="{3D705E27-1B8B-4295-BABC-BFF2247A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67640"/>
          <a:ext cx="6934200" cy="592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361949</xdr:colOff>
      <xdr:row>0</xdr:row>
      <xdr:rowOff>101600</xdr:rowOff>
    </xdr:from>
    <xdr:to>
      <xdr:col>22</xdr:col>
      <xdr:colOff>577850</xdr:colOff>
      <xdr:row>36</xdr:row>
      <xdr:rowOff>44450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D099795-C3CA-0CD2-7A7E-C61D7B16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49" y="101600"/>
          <a:ext cx="6921501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0</xdr:row>
      <xdr:rowOff>137160</xdr:rowOff>
    </xdr:from>
    <xdr:to>
      <xdr:col>13</xdr:col>
      <xdr:colOff>76200</xdr:colOff>
      <xdr:row>41</xdr:row>
      <xdr:rowOff>68580</xdr:rowOff>
    </xdr:to>
    <xdr:pic>
      <xdr:nvPicPr>
        <xdr:cNvPr id="54291" name="Picture 5">
          <a:extLst>
            <a:ext uri="{FF2B5EF4-FFF2-40B4-BE49-F238E27FC236}">
              <a16:creationId xmlns:a16="http://schemas.microsoft.com/office/drawing/2014/main" id="{02129950-7430-4A33-B40A-F6ADE2AA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37160"/>
          <a:ext cx="7863840" cy="6804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190500</xdr:rowOff>
    </xdr:from>
    <xdr:to>
      <xdr:col>12</xdr:col>
      <xdr:colOff>441960</xdr:colOff>
      <xdr:row>39</xdr:row>
      <xdr:rowOff>175260</xdr:rowOff>
    </xdr:to>
    <xdr:pic>
      <xdr:nvPicPr>
        <xdr:cNvPr id="55315" name="Picture 6">
          <a:extLst>
            <a:ext uri="{FF2B5EF4-FFF2-40B4-BE49-F238E27FC236}">
              <a16:creationId xmlns:a16="http://schemas.microsoft.com/office/drawing/2014/main" id="{4EAB076F-F7EB-42DB-94D1-55894013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67640"/>
          <a:ext cx="7597140" cy="6537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M67"/>
  <sheetViews>
    <sheetView tabSelected="1" zoomScaleNormal="100" zoomScaleSheetLayoutView="85" workbookViewId="0">
      <pane ySplit="5" topLeftCell="A6" activePane="bottomLeft" state="frozen"/>
      <selection pane="bottomLeft" activeCell="B11" sqref="B11"/>
    </sheetView>
  </sheetViews>
  <sheetFormatPr defaultColWidth="9.140625" defaultRowHeight="16.5" x14ac:dyDescent="0.3"/>
  <cols>
    <col min="1" max="1" width="41.7109375" style="64" bestFit="1" customWidth="1"/>
    <col min="2" max="6" width="13.5703125" style="64" customWidth="1"/>
    <col min="7" max="7" width="13.5703125" style="66" customWidth="1"/>
    <col min="8" max="9" width="13.5703125" style="64" customWidth="1"/>
    <col min="10" max="11" width="13.5703125" style="66" customWidth="1"/>
    <col min="12" max="13" width="13.5703125" style="64" customWidth="1"/>
    <col min="14" max="16384" width="9.140625" style="64"/>
  </cols>
  <sheetData>
    <row r="1" spans="1:13" ht="16.5" customHeight="1" x14ac:dyDescent="0.3">
      <c r="A1" s="130" t="str">
        <f>'Current month raw data'!A1</f>
        <v>September 2026 Monthly Report</v>
      </c>
      <c r="B1" s="133" t="str">
        <f>'Current month raw data'!F6</f>
        <v>Current Month - September 2026 vs September 2025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3" x14ac:dyDescent="0.3">
      <c r="A2" s="131"/>
      <c r="B2" s="136" t="s">
        <v>45</v>
      </c>
      <c r="C2" s="137"/>
      <c r="D2" s="138" t="s">
        <v>2</v>
      </c>
      <c r="E2" s="137"/>
      <c r="F2" s="139" t="s">
        <v>3</v>
      </c>
      <c r="G2" s="139"/>
      <c r="H2" s="139" t="str">
        <f>'Current month raw data'!L7</f>
        <v>Percent Change from September 2025</v>
      </c>
      <c r="I2" s="139"/>
      <c r="J2" s="139"/>
      <c r="K2" s="139"/>
      <c r="L2" s="139"/>
      <c r="M2" s="140"/>
    </row>
    <row r="3" spans="1:13" ht="36.950000000000003" customHeight="1" x14ac:dyDescent="0.3">
      <c r="A3" s="132"/>
      <c r="B3" s="81">
        <f>'Current month raw data'!F8</f>
        <v>2026</v>
      </c>
      <c r="C3" s="82">
        <f>'Current month raw data'!G8</f>
        <v>2025</v>
      </c>
      <c r="D3" s="82">
        <f>'Current month raw data'!H8</f>
        <v>2026</v>
      </c>
      <c r="E3" s="82">
        <f>'Current month raw data'!I8</f>
        <v>2025</v>
      </c>
      <c r="F3" s="96">
        <f>'Current month raw data'!J8</f>
        <v>2026</v>
      </c>
      <c r="G3" s="96">
        <f>'Current month raw data'!K8</f>
        <v>2025</v>
      </c>
      <c r="H3" s="82" t="str">
        <f>'Current month raw data'!L8</f>
        <v>Occ</v>
      </c>
      <c r="I3" s="82" t="str">
        <f>'Current month raw data'!M8</f>
        <v>ADR</v>
      </c>
      <c r="J3" s="82" t="s">
        <v>3</v>
      </c>
      <c r="K3" s="83" t="s">
        <v>78</v>
      </c>
      <c r="L3" s="83" t="s">
        <v>43</v>
      </c>
      <c r="M3" s="84" t="s">
        <v>44</v>
      </c>
    </row>
    <row r="4" spans="1:13" x14ac:dyDescent="0.3">
      <c r="A4" s="85" t="s">
        <v>10</v>
      </c>
      <c r="B4" s="75">
        <f>VLOOKUP($A4,'Current month raw data'!$B:$Q,5,FALSE)</f>
        <v>66.866633532169402</v>
      </c>
      <c r="C4" s="90">
        <f>VLOOKUP($A4,'Current month raw data'!$B:$Q,6,FALSE)</f>
        <v>63.4139799667673</v>
      </c>
      <c r="D4" s="74">
        <f>VLOOKUP($A4,'Current month raw data'!$B:$Q,7,FALSE)</f>
        <v>171.68611870623599</v>
      </c>
      <c r="E4" s="93">
        <f>VLOOKUP($A4,'Current month raw data'!$B:$Q,8,FALSE)</f>
        <v>163.09066968520801</v>
      </c>
      <c r="F4" s="99">
        <f>VLOOKUP($A4,'Current month raw data'!$B:$Q,9,FALSE)</f>
        <v>114.800727820904</v>
      </c>
      <c r="G4" s="101">
        <f>VLOOKUP($A4,'Current month raw data'!$B:$Q,10,FALSE)</f>
        <v>103.422284601844</v>
      </c>
      <c r="H4" s="98">
        <f>VLOOKUP($A4,'Current month raw data'!$B:$Q,11,FALSE)</f>
        <v>5.4446252501602403</v>
      </c>
      <c r="I4" s="73">
        <f>VLOOKUP($A4,'Current month raw data'!$B:$Q,12,FALSE)</f>
        <v>5.2703499455969602</v>
      </c>
      <c r="J4" s="90">
        <f>VLOOKUP($A4,'Current month raw data'!$B:$Q,13,FALSE)</f>
        <v>11.0019259996669</v>
      </c>
      <c r="K4" s="73">
        <f>VLOOKUP($A4,'Current month raw data'!$B:$Q,14,FALSE)</f>
        <v>11.362249627284999</v>
      </c>
      <c r="L4" s="73">
        <f>VLOOKUP($A4,'Current month raw data'!$B:$Q,15,FALSE)</f>
        <v>0.324610248311482</v>
      </c>
      <c r="M4" s="76">
        <f>VLOOKUP($A4,'Current month raw data'!$B:$Q,16,FALSE)</f>
        <v>5.7869093100158997</v>
      </c>
    </row>
    <row r="5" spans="1:13" x14ac:dyDescent="0.3">
      <c r="A5" s="85" t="s">
        <v>13</v>
      </c>
      <c r="B5" s="75">
        <f>VLOOKUP($A5,'Current month raw data'!$B:$Q,5,FALSE)</f>
        <v>67.826199281509204</v>
      </c>
      <c r="C5" s="91">
        <f>VLOOKUP($A5,'Current month raw data'!$B:$Q,6,FALSE)</f>
        <v>63.791965967939802</v>
      </c>
      <c r="D5" s="74">
        <f>VLOOKUP($A5,'Current month raw data'!$B:$Q,7,FALSE)</f>
        <v>145.467999825177</v>
      </c>
      <c r="E5" s="94">
        <f>VLOOKUP($A5,'Current month raw data'!$B:$Q,8,FALSE)</f>
        <v>138.501122815733</v>
      </c>
      <c r="F5" s="74">
        <f>VLOOKUP($A5,'Current month raw data'!$B:$Q,9,FALSE)</f>
        <v>98.6654154522504</v>
      </c>
      <c r="G5" s="102">
        <f>VLOOKUP($A5,'Current month raw data'!$B:$Q,10,FALSE)</f>
        <v>88.352589131827202</v>
      </c>
      <c r="H5" s="73">
        <f>VLOOKUP($A5,'Current month raw data'!$B:$Q,11,FALSE)</f>
        <v>6.3240460649808599</v>
      </c>
      <c r="I5" s="73">
        <f>VLOOKUP($A5,'Current month raw data'!$B:$Q,12,FALSE)</f>
        <v>5.03019532824508</v>
      </c>
      <c r="J5" s="91">
        <f>VLOOKUP($A5,'Current month raw data'!$B:$Q,13,FALSE)</f>
        <v>11.6723532629426</v>
      </c>
      <c r="K5" s="73">
        <f>VLOOKUP($A5,'Current month raw data'!$B:$Q,14,FALSE)</f>
        <v>12.058734394216099</v>
      </c>
      <c r="L5" s="73">
        <f>VLOOKUP($A5,'Current month raw data'!$B:$Q,15,FALSE)</f>
        <v>0.345995333655854</v>
      </c>
      <c r="M5" s="76">
        <f>VLOOKUP($A5,'Current month raw data'!$B:$Q,16,FALSE)</f>
        <v>6.6919223029198003</v>
      </c>
    </row>
    <row r="6" spans="1:13" x14ac:dyDescent="0.3">
      <c r="A6" s="86"/>
      <c r="B6" s="67"/>
      <c r="C6" s="68"/>
      <c r="D6" s="69"/>
      <c r="E6" s="69"/>
      <c r="F6" s="69"/>
      <c r="G6" s="69"/>
      <c r="H6" s="68"/>
      <c r="I6" s="68"/>
      <c r="J6" s="68"/>
      <c r="K6" s="68"/>
      <c r="L6" s="68"/>
      <c r="M6" s="70"/>
    </row>
    <row r="7" spans="1:13" x14ac:dyDescent="0.3">
      <c r="A7" s="85" t="s">
        <v>77</v>
      </c>
      <c r="B7" s="75"/>
      <c r="C7" s="91"/>
      <c r="D7" s="74"/>
      <c r="E7" s="94"/>
      <c r="F7" s="74"/>
      <c r="G7" s="102"/>
      <c r="H7" s="73"/>
      <c r="I7" s="73"/>
      <c r="J7" s="91"/>
      <c r="K7" s="73"/>
      <c r="L7" s="73"/>
      <c r="M7" s="76"/>
    </row>
    <row r="8" spans="1:13" x14ac:dyDescent="0.3">
      <c r="A8" s="87" t="s">
        <v>71</v>
      </c>
      <c r="B8" s="75">
        <f>VLOOKUP($A8,'Current month raw data'!$B:$Q,5,FALSE)</f>
        <v>70.571884256094705</v>
      </c>
      <c r="C8" s="91">
        <f>VLOOKUP($A8,'Current month raw data'!$B:$Q,6,FALSE)</f>
        <v>61.063524435380302</v>
      </c>
      <c r="D8" s="74">
        <f>VLOOKUP($A8,'Current month raw data'!$B:$Q,7,FALSE)</f>
        <v>359.92000581132498</v>
      </c>
      <c r="E8" s="94">
        <f>VLOOKUP($A8,'Current month raw data'!$B:$Q,8,FALSE)</f>
        <v>340.93259333019898</v>
      </c>
      <c r="F8" s="74">
        <f>VLOOKUP($A8,'Current month raw data'!$B:$Q,9,FALSE)</f>
        <v>254.002329915698</v>
      </c>
      <c r="G8" s="102">
        <f>VLOOKUP($A8,'Current month raw data'!$B:$Q,10,FALSE)</f>
        <v>208.18545743636199</v>
      </c>
      <c r="H8" s="73">
        <f>VLOOKUP($A8,'Current month raw data'!$B:$Q,11,FALSE)</f>
        <v>15.571259452566499</v>
      </c>
      <c r="I8" s="73">
        <f>VLOOKUP($A8,'Current month raw data'!$B:$Q,12,FALSE)</f>
        <v>5.5692570474587297</v>
      </c>
      <c r="J8" s="91">
        <f>VLOOKUP($A8,'Current month raw data'!$B:$Q,13,FALSE)</f>
        <v>22.007719964465402</v>
      </c>
      <c r="K8" s="73">
        <f>VLOOKUP($A8,'Current month raw data'!$B:$Q,14,FALSE)</f>
        <v>21.3441837579965</v>
      </c>
      <c r="L8" s="73">
        <f>VLOOKUP($A8,'Current month raw data'!$B:$Q,15,FALSE)</f>
        <v>-0.54384772263766101</v>
      </c>
      <c r="M8" s="76">
        <f>VLOOKUP($A8,'Current month raw data'!$B:$Q,16,FALSE)</f>
        <v>14.9427277900101</v>
      </c>
    </row>
    <row r="9" spans="1:13" x14ac:dyDescent="0.3">
      <c r="A9" s="87" t="s">
        <v>72</v>
      </c>
      <c r="B9" s="75">
        <f>VLOOKUP($A9,'Current month raw data'!$B:$Q,5,FALSE)</f>
        <v>73.335099605112006</v>
      </c>
      <c r="C9" s="91">
        <f>VLOOKUP($A9,'Current month raw data'!$B:$Q,6,FALSE)</f>
        <v>67.932584555827205</v>
      </c>
      <c r="D9" s="74">
        <f>VLOOKUP($A9,'Current month raw data'!$B:$Q,7,FALSE)</f>
        <v>216.125764782994</v>
      </c>
      <c r="E9" s="94">
        <f>VLOOKUP($A9,'Current month raw data'!$B:$Q,8,FALSE)</f>
        <v>206.38322814601199</v>
      </c>
      <c r="F9" s="74">
        <f>VLOOKUP($A9,'Current month raw data'!$B:$Q,9,FALSE)</f>
        <v>158.49604487591901</v>
      </c>
      <c r="G9" s="102">
        <f>VLOOKUP($A9,'Current month raw data'!$B:$Q,10,FALSE)</f>
        <v>140.20146096933499</v>
      </c>
      <c r="H9" s="73">
        <f>VLOOKUP($A9,'Current month raw data'!$B:$Q,11,FALSE)</f>
        <v>7.9527594667696899</v>
      </c>
      <c r="I9" s="73">
        <f>VLOOKUP($A9,'Current month raw data'!$B:$Q,12,FALSE)</f>
        <v>4.7206048303932002</v>
      </c>
      <c r="J9" s="91">
        <f>VLOOKUP($A9,'Current month raw data'!$B:$Q,13,FALSE)</f>
        <v>13.048782644700699</v>
      </c>
      <c r="K9" s="73">
        <f>VLOOKUP($A9,'Current month raw data'!$B:$Q,14,FALSE)</f>
        <v>14.1068874639226</v>
      </c>
      <c r="L9" s="73">
        <f>VLOOKUP($A9,'Current month raw data'!$B:$Q,15,FALSE)</f>
        <v>0.93597188264058595</v>
      </c>
      <c r="M9" s="76">
        <f>VLOOKUP($A9,'Current month raw data'!$B:$Q,16,FALSE)</f>
        <v>8.9631669419132702</v>
      </c>
    </row>
    <row r="10" spans="1:13" x14ac:dyDescent="0.3">
      <c r="A10" s="87" t="s">
        <v>73</v>
      </c>
      <c r="B10" s="75">
        <f>VLOOKUP($A10,'Current month raw data'!$B:$Q,5,FALSE)</f>
        <v>73.317811631694894</v>
      </c>
      <c r="C10" s="91">
        <f>VLOOKUP($A10,'Current month raw data'!$B:$Q,6,FALSE)</f>
        <v>69.501429887063097</v>
      </c>
      <c r="D10" s="74">
        <f>VLOOKUP($A10,'Current month raw data'!$B:$Q,7,FALSE)</f>
        <v>166.17257482939499</v>
      </c>
      <c r="E10" s="94">
        <f>VLOOKUP($A10,'Current month raw data'!$B:$Q,8,FALSE)</f>
        <v>158.03162565214399</v>
      </c>
      <c r="F10" s="74">
        <f>VLOOKUP($A10,'Current month raw data'!$B:$Q,9,FALSE)</f>
        <v>121.834095396953</v>
      </c>
      <c r="G10" s="102">
        <f>VLOOKUP($A10,'Current month raw data'!$B:$Q,10,FALSE)</f>
        <v>109.834239502011</v>
      </c>
      <c r="H10" s="73">
        <f>VLOOKUP($A10,'Current month raw data'!$B:$Q,11,FALSE)</f>
        <v>5.4910837817771903</v>
      </c>
      <c r="I10" s="73">
        <f>VLOOKUP($A10,'Current month raw data'!$B:$Q,12,FALSE)</f>
        <v>5.1514683492340101</v>
      </c>
      <c r="J10" s="91">
        <f>VLOOKUP($A10,'Current month raw data'!$B:$Q,13,FALSE)</f>
        <v>10.9254235740593</v>
      </c>
      <c r="K10" s="73">
        <f>VLOOKUP($A10,'Current month raw data'!$B:$Q,14,FALSE)</f>
        <v>12.2319466669049</v>
      </c>
      <c r="L10" s="73">
        <f>VLOOKUP($A10,'Current month raw data'!$B:$Q,15,FALSE)</f>
        <v>1.17783917405845</v>
      </c>
      <c r="M10" s="76">
        <f>VLOOKUP($A10,'Current month raw data'!$B:$Q,16,FALSE)</f>
        <v>6.7335990916977897</v>
      </c>
    </row>
    <row r="11" spans="1:13" x14ac:dyDescent="0.3">
      <c r="A11" s="87" t="s">
        <v>74</v>
      </c>
      <c r="B11" s="75">
        <f>VLOOKUP($A11,'Current month raw data'!$B:$Q,5,FALSE)</f>
        <v>70.108025816064497</v>
      </c>
      <c r="C11" s="91">
        <f>VLOOKUP($A11,'Current month raw data'!$B:$Q,6,FALSE)</f>
        <v>66.638680002920296</v>
      </c>
      <c r="D11" s="74">
        <f>VLOOKUP($A11,'Current month raw data'!$B:$Q,7,FALSE)</f>
        <v>132.69534221415401</v>
      </c>
      <c r="E11" s="94">
        <f>VLOOKUP($A11,'Current month raw data'!$B:$Q,8,FALSE)</f>
        <v>128.471263926717</v>
      </c>
      <c r="F11" s="74">
        <f>VLOOKUP($A11,'Current month raw data'!$B:$Q,9,FALSE)</f>
        <v>93.030084776214807</v>
      </c>
      <c r="G11" s="102">
        <f>VLOOKUP($A11,'Current month raw data'!$B:$Q,10,FALSE)</f>
        <v>85.611554463832306</v>
      </c>
      <c r="H11" s="73">
        <f>VLOOKUP($A11,'Current month raw data'!$B:$Q,11,FALSE)</f>
        <v>5.2062042840467404</v>
      </c>
      <c r="I11" s="73">
        <f>VLOOKUP($A11,'Current month raw data'!$B:$Q,12,FALSE)</f>
        <v>3.2879557329233502</v>
      </c>
      <c r="J11" s="91">
        <f>VLOOKUP($A11,'Current month raw data'!$B:$Q,13,FALSE)</f>
        <v>8.6653377091951107</v>
      </c>
      <c r="K11" s="73">
        <f>VLOOKUP($A11,'Current month raw data'!$B:$Q,14,FALSE)</f>
        <v>8.8557420389768708</v>
      </c>
      <c r="L11" s="73">
        <f>VLOOKUP($A11,'Current month raw data'!$B:$Q,15,FALSE)</f>
        <v>0.17522085128130199</v>
      </c>
      <c r="M11" s="76">
        <f>VLOOKUP($A11,'Current month raw data'!$B:$Q,16,FALSE)</f>
        <v>5.3905474907939901</v>
      </c>
    </row>
    <row r="12" spans="1:13" x14ac:dyDescent="0.3">
      <c r="A12" s="87" t="s">
        <v>75</v>
      </c>
      <c r="B12" s="75">
        <f>VLOOKUP($A12,'Current month raw data'!$B:$Q,5,FALSE)</f>
        <v>64.124243827810204</v>
      </c>
      <c r="C12" s="91">
        <f>VLOOKUP($A12,'Current month raw data'!$B:$Q,6,FALSE)</f>
        <v>60.037015060325999</v>
      </c>
      <c r="D12" s="74">
        <f>VLOOKUP($A12,'Current month raw data'!$B:$Q,7,FALSE)</f>
        <v>95.956131491509495</v>
      </c>
      <c r="E12" s="94">
        <f>VLOOKUP($A12,'Current month raw data'!$B:$Q,8,FALSE)</f>
        <v>92.286097812939701</v>
      </c>
      <c r="F12" s="74">
        <f>VLOOKUP($A12,'Current month raw data'!$B:$Q,9,FALSE)</f>
        <v>61.5311437253498</v>
      </c>
      <c r="G12" s="102">
        <f>VLOOKUP($A12,'Current month raw data'!$B:$Q,10,FALSE)</f>
        <v>55.405818442541801</v>
      </c>
      <c r="H12" s="73">
        <f>VLOOKUP($A12,'Current month raw data'!$B:$Q,11,FALSE)</f>
        <v>6.8078480640273504</v>
      </c>
      <c r="I12" s="73">
        <f>VLOOKUP($A12,'Current month raw data'!$B:$Q,12,FALSE)</f>
        <v>3.97680015250921</v>
      </c>
      <c r="J12" s="91">
        <f>VLOOKUP($A12,'Current month raw data'!$B:$Q,13,FALSE)</f>
        <v>11.0553827287294</v>
      </c>
      <c r="K12" s="73">
        <f>VLOOKUP($A12,'Current month raw data'!$B:$Q,14,FALSE)</f>
        <v>11.784957380037</v>
      </c>
      <c r="L12" s="73">
        <f>VLOOKUP($A12,'Current month raw data'!$B:$Q,15,FALSE)</f>
        <v>0.65694668135966705</v>
      </c>
      <c r="M12" s="76">
        <f>VLOOKUP($A12,'Current month raw data'!$B:$Q,16,FALSE)</f>
        <v>7.5095186773156604</v>
      </c>
    </row>
    <row r="13" spans="1:13" x14ac:dyDescent="0.3">
      <c r="A13" s="87" t="s">
        <v>76</v>
      </c>
      <c r="B13" s="75">
        <f>VLOOKUP($A13,'Current month raw data'!$B:$Q,5,FALSE)</f>
        <v>57.191604197901</v>
      </c>
      <c r="C13" s="91">
        <f>VLOOKUP($A13,'Current month raw data'!$B:$Q,6,FALSE)</f>
        <v>54.247874427730501</v>
      </c>
      <c r="D13" s="74">
        <f>VLOOKUP($A13,'Current month raw data'!$B:$Q,7,FALSE)</f>
        <v>70.032788508254001</v>
      </c>
      <c r="E13" s="94">
        <f>VLOOKUP($A13,'Current month raw data'!$B:$Q,8,FALSE)</f>
        <v>67.8060100820733</v>
      </c>
      <c r="F13" s="74">
        <f>VLOOKUP($A13,'Current month raw data'!$B:$Q,9,FALSE)</f>
        <v>40.052875212393801</v>
      </c>
      <c r="G13" s="102">
        <f>VLOOKUP($A13,'Current month raw data'!$B:$Q,10,FALSE)</f>
        <v>36.783319203777403</v>
      </c>
      <c r="H13" s="73">
        <f>VLOOKUP($A13,'Current month raw data'!$B:$Q,11,FALSE)</f>
        <v>5.4264426048474297</v>
      </c>
      <c r="I13" s="73">
        <f>VLOOKUP($A13,'Current month raw data'!$B:$Q,12,FALSE)</f>
        <v>3.28404285030985</v>
      </c>
      <c r="J13" s="91">
        <f>VLOOKUP($A13,'Current month raw data'!$B:$Q,13,FALSE)</f>
        <v>8.8886921555479397</v>
      </c>
      <c r="K13" s="73">
        <f>VLOOKUP($A13,'Current month raw data'!$B:$Q,14,FALSE)</f>
        <v>7.95641486971651</v>
      </c>
      <c r="L13" s="73">
        <f>VLOOKUP($A13,'Current month raw data'!$B:$Q,15,FALSE)</f>
        <v>-0.85617456448064599</v>
      </c>
      <c r="M13" s="76">
        <f>VLOOKUP($A13,'Current month raw data'!$B:$Q,16,FALSE)</f>
        <v>4.5238082190279396</v>
      </c>
    </row>
    <row r="14" spans="1:13" ht="18.600000000000001" customHeight="1" x14ac:dyDescent="0.3">
      <c r="A14" s="72" t="s">
        <v>79</v>
      </c>
      <c r="B14" s="67"/>
      <c r="C14" s="68"/>
      <c r="D14" s="69"/>
      <c r="E14" s="69"/>
      <c r="F14" s="69"/>
      <c r="G14" s="69"/>
      <c r="H14" s="68"/>
      <c r="I14" s="68"/>
      <c r="J14" s="68"/>
      <c r="K14" s="68"/>
      <c r="L14" s="68"/>
      <c r="M14" s="70"/>
    </row>
    <row r="15" spans="1:13" x14ac:dyDescent="0.3">
      <c r="A15" s="87" t="s">
        <v>50</v>
      </c>
      <c r="B15" s="75">
        <f>VLOOKUP($A15,'Current month raw data'!$B:$Q,5,FALSE)</f>
        <v>65.830096134981304</v>
      </c>
      <c r="C15" s="91">
        <f>VLOOKUP($A15,'Current month raw data'!$B:$Q,6,FALSE)</f>
        <v>64.269746050789806</v>
      </c>
      <c r="D15" s="74">
        <f>VLOOKUP($A15,'Current month raw data'!$B:$Q,7,FALSE)</f>
        <v>131.70140826915701</v>
      </c>
      <c r="E15" s="94">
        <f>VLOOKUP($A15,'Current month raw data'!$B:$Q,8,FALSE)</f>
        <v>128.21091499099199</v>
      </c>
      <c r="F15" s="74">
        <f>VLOOKUP($A15,'Current month raw data'!$B:$Q,9,FALSE)</f>
        <v>86.699163674710604</v>
      </c>
      <c r="G15" s="102">
        <f>VLOOKUP($A15,'Current month raw data'!$B:$Q,10,FALSE)</f>
        <v>82.400829474105095</v>
      </c>
      <c r="H15" s="73">
        <f>VLOOKUP($A15,'Current month raw data'!$B:$Q,11,FALSE)</f>
        <v>2.4278142984390101</v>
      </c>
      <c r="I15" s="73">
        <f>VLOOKUP($A15,'Current month raw data'!$B:$Q,12,FALSE)</f>
        <v>2.7224618733980002</v>
      </c>
      <c r="J15" s="91">
        <f>VLOOKUP($A15,'Current month raw data'!$B:$Q,13,FALSE)</f>
        <v>5.2163724904689204</v>
      </c>
      <c r="K15" s="73">
        <f>VLOOKUP($A15,'Current month raw data'!$B:$Q,14,FALSE)</f>
        <v>7.2361228922055796</v>
      </c>
      <c r="L15" s="73">
        <f>VLOOKUP($A15,'Current month raw data'!$B:$Q,15,FALSE)</f>
        <v>1.91961607678464</v>
      </c>
      <c r="M15" s="76">
        <f>VLOOKUP($A15,'Current month raw data'!$B:$Q,16,FALSE)</f>
        <v>4.3940350888109601</v>
      </c>
    </row>
    <row r="16" spans="1:13" x14ac:dyDescent="0.3">
      <c r="A16" s="87" t="s">
        <v>51</v>
      </c>
      <c r="B16" s="75">
        <f>VLOOKUP($A16,'Current month raw data'!$B:$Q,5,FALSE)</f>
        <v>60.622793746848203</v>
      </c>
      <c r="C16" s="91">
        <f>VLOOKUP($A16,'Current month raw data'!$B:$Q,6,FALSE)</f>
        <v>58.714465408804998</v>
      </c>
      <c r="D16" s="74">
        <f>VLOOKUP($A16,'Current month raw data'!$B:$Q,7,FALSE)</f>
        <v>128.264742752568</v>
      </c>
      <c r="E16" s="94">
        <f>VLOOKUP($A16,'Current month raw data'!$B:$Q,8,FALSE)</f>
        <v>124.80946184498001</v>
      </c>
      <c r="F16" s="74">
        <f>VLOOKUP($A16,'Current month raw data'!$B:$Q,9,FALSE)</f>
        <v>77.757670448814906</v>
      </c>
      <c r="G16" s="102">
        <f>VLOOKUP($A16,'Current month raw data'!$B:$Q,10,FALSE)</f>
        <v>73.281208301886707</v>
      </c>
      <c r="H16" s="73">
        <f>VLOOKUP($A16,'Current month raw data'!$B:$Q,11,FALSE)</f>
        <v>3.2501843025500801</v>
      </c>
      <c r="I16" s="73">
        <f>VLOOKUP($A16,'Current month raw data'!$B:$Q,12,FALSE)</f>
        <v>2.7684446808042802</v>
      </c>
      <c r="J16" s="91">
        <f>VLOOKUP($A16,'Current month raw data'!$B:$Q,13,FALSE)</f>
        <v>6.1086085377946402</v>
      </c>
      <c r="K16" s="73">
        <f>VLOOKUP($A16,'Current month raw data'!$B:$Q,14,FALSE)</f>
        <v>5.8683626316713298</v>
      </c>
      <c r="L16" s="73">
        <f>VLOOKUP($A16,'Current month raw data'!$B:$Q,15,FALSE)</f>
        <v>-0.22641509433962201</v>
      </c>
      <c r="M16" s="76">
        <f>VLOOKUP($A16,'Current month raw data'!$B:$Q,16,FALSE)</f>
        <v>3.01641030035562</v>
      </c>
    </row>
    <row r="17" spans="1:13" x14ac:dyDescent="0.3">
      <c r="A17" s="87" t="s">
        <v>52</v>
      </c>
      <c r="B17" s="75">
        <f>VLOOKUP($A17,'Current month raw data'!$B:$Q,5,FALSE)</f>
        <v>56.065393899495199</v>
      </c>
      <c r="C17" s="91">
        <f>VLOOKUP($A17,'Current month raw data'!$B:$Q,6,FALSE)</f>
        <v>60.886548167654098</v>
      </c>
      <c r="D17" s="74">
        <f>VLOOKUP($A17,'Current month raw data'!$B:$Q,7,FALSE)</f>
        <v>130.834251047007</v>
      </c>
      <c r="E17" s="94">
        <f>VLOOKUP($A17,'Current month raw data'!$B:$Q,8,FALSE)</f>
        <v>126.329180422403</v>
      </c>
      <c r="F17" s="74">
        <f>VLOOKUP($A17,'Current month raw data'!$B:$Q,9,FALSE)</f>
        <v>73.352738204959394</v>
      </c>
      <c r="G17" s="102">
        <f>VLOOKUP($A17,'Current month raw data'!$B:$Q,10,FALSE)</f>
        <v>76.917477287689195</v>
      </c>
      <c r="H17" s="73">
        <f>VLOOKUP($A17,'Current month raw data'!$B:$Q,11,FALSE)</f>
        <v>-7.9182584877099398</v>
      </c>
      <c r="I17" s="73">
        <f>VLOOKUP($A17,'Current month raw data'!$B:$Q,12,FALSE)</f>
        <v>3.5661361923991</v>
      </c>
      <c r="J17" s="91">
        <f>VLOOKUP($A17,'Current month raw data'!$B:$Q,13,FALSE)</f>
        <v>-4.6344981770487701</v>
      </c>
      <c r="K17" s="73">
        <f>VLOOKUP($A17,'Current month raw data'!$B:$Q,14,FALSE)</f>
        <v>-4.6344981770487701</v>
      </c>
      <c r="L17" s="73">
        <f>VLOOKUP($A17,'Current month raw data'!$B:$Q,15,FALSE)</f>
        <v>0</v>
      </c>
      <c r="M17" s="76">
        <f>VLOOKUP($A17,'Current month raw data'!$B:$Q,16,FALSE)</f>
        <v>-7.9182584877099398</v>
      </c>
    </row>
    <row r="18" spans="1:13" x14ac:dyDescent="0.3">
      <c r="A18" s="87" t="s">
        <v>53</v>
      </c>
      <c r="B18" s="75">
        <f>VLOOKUP($A18,'Current month raw data'!$B:$Q,5,FALSE)</f>
        <v>68.604452857861503</v>
      </c>
      <c r="C18" s="91">
        <f>VLOOKUP($A18,'Current month raw data'!$B:$Q,6,FALSE)</f>
        <v>63.405719071548198</v>
      </c>
      <c r="D18" s="74">
        <f>VLOOKUP($A18,'Current month raw data'!$B:$Q,7,FALSE)</f>
        <v>137.18199962711799</v>
      </c>
      <c r="E18" s="94">
        <f>VLOOKUP($A18,'Current month raw data'!$B:$Q,8,FALSE)</f>
        <v>126.03076098193399</v>
      </c>
      <c r="F18" s="74">
        <f>VLOOKUP($A18,'Current month raw data'!$B:$Q,9,FALSE)</f>
        <v>94.112960263658294</v>
      </c>
      <c r="G18" s="102">
        <f>VLOOKUP($A18,'Current month raw data'!$B:$Q,10,FALSE)</f>
        <v>79.910710251939904</v>
      </c>
      <c r="H18" s="73">
        <f>VLOOKUP($A18,'Current month raw data'!$B:$Q,11,FALSE)</f>
        <v>8.1991559475053002</v>
      </c>
      <c r="I18" s="73">
        <f>VLOOKUP($A18,'Current month raw data'!$B:$Q,12,FALSE)</f>
        <v>8.8480292892796708</v>
      </c>
      <c r="J18" s="91">
        <f>VLOOKUP($A18,'Current month raw data'!$B:$Q,13,FALSE)</f>
        <v>17.772648956493899</v>
      </c>
      <c r="K18" s="73">
        <f>VLOOKUP($A18,'Current month raw data'!$B:$Q,14,FALSE)</f>
        <v>18.035345614765301</v>
      </c>
      <c r="L18" s="73">
        <f>VLOOKUP($A18,'Current month raw data'!$B:$Q,15,FALSE)</f>
        <v>0.223054045738898</v>
      </c>
      <c r="M18" s="76">
        <f>VLOOKUP($A18,'Current month raw data'!$B:$Q,16,FALSE)</f>
        <v>8.4404985423015493</v>
      </c>
    </row>
    <row r="19" spans="1:13" x14ac:dyDescent="0.3">
      <c r="A19" s="88" t="s">
        <v>54</v>
      </c>
      <c r="B19" s="75">
        <f>VLOOKUP($A19,'Current month raw data'!$B:$Q,5,FALSE)</f>
        <v>73.624262488322003</v>
      </c>
      <c r="C19" s="91">
        <f>VLOOKUP($A19,'Current month raw data'!$B:$Q,6,FALSE)</f>
        <v>67.746526937562393</v>
      </c>
      <c r="D19" s="74">
        <f>VLOOKUP($A19,'Current month raw data'!$B:$Q,7,FALSE)</f>
        <v>170.79344715582801</v>
      </c>
      <c r="E19" s="94">
        <f>VLOOKUP($A19,'Current month raw data'!$B:$Q,8,FALSE)</f>
        <v>159.10961314779101</v>
      </c>
      <c r="F19" s="74">
        <f>VLOOKUP($A19,'Current month raw data'!$B:$Q,9,FALSE)</f>
        <v>125.74541584686</v>
      </c>
      <c r="G19" s="102">
        <f>VLOOKUP($A19,'Current month raw data'!$B:$Q,10,FALSE)</f>
        <v>107.79123693141899</v>
      </c>
      <c r="H19" s="73">
        <f>VLOOKUP($A19,'Current month raw data'!$B:$Q,11,FALSE)</f>
        <v>8.6760691897560598</v>
      </c>
      <c r="I19" s="73">
        <f>VLOOKUP($A19,'Current month raw data'!$B:$Q,12,FALSE)</f>
        <v>7.3432608985005796</v>
      </c>
      <c r="J19" s="91">
        <f>VLOOKUP($A19,'Current month raw data'!$B:$Q,13,FALSE)</f>
        <v>16.656436484594799</v>
      </c>
      <c r="K19" s="73">
        <f>VLOOKUP($A19,'Current month raw data'!$B:$Q,14,FALSE)</f>
        <v>15.440428360860601</v>
      </c>
      <c r="L19" s="73">
        <f>VLOOKUP($A19,'Current month raw data'!$B:$Q,15,FALSE)</f>
        <v>-1.0423840813059499</v>
      </c>
      <c r="M19" s="76">
        <f>VLOOKUP($A19,'Current month raw data'!$B:$Q,16,FALSE)</f>
        <v>7.54324714433299</v>
      </c>
    </row>
    <row r="20" spans="1:13" x14ac:dyDescent="0.3">
      <c r="A20" s="87" t="s">
        <v>55</v>
      </c>
      <c r="B20" s="75">
        <f>VLOOKUP($A20,'Current month raw data'!$B:$Q,5,FALSE)</f>
        <v>59.348989220104798</v>
      </c>
      <c r="C20" s="91">
        <f>VLOOKUP($A20,'Current month raw data'!$B:$Q,6,FALSE)</f>
        <v>58.877871825876603</v>
      </c>
      <c r="D20" s="74">
        <f>VLOOKUP($A20,'Current month raw data'!$B:$Q,7,FALSE)</f>
        <v>112.328747513056</v>
      </c>
      <c r="E20" s="94">
        <f>VLOOKUP($A20,'Current month raw data'!$B:$Q,8,FALSE)</f>
        <v>116.54740372591399</v>
      </c>
      <c r="F20" s="74">
        <f>VLOOKUP($A20,'Current month raw data'!$B:$Q,9,FALSE)</f>
        <v>66.665976252602704</v>
      </c>
      <c r="G20" s="102">
        <f>VLOOKUP($A20,'Current month raw data'!$B:$Q,10,FALSE)</f>
        <v>68.620630982130805</v>
      </c>
      <c r="H20" s="73">
        <f>VLOOKUP($A20,'Current month raw data'!$B:$Q,11,FALSE)</f>
        <v>0.80016036520732703</v>
      </c>
      <c r="I20" s="73">
        <f>VLOOKUP($A20,'Current month raw data'!$B:$Q,12,FALSE)</f>
        <v>-3.61969128268096</v>
      </c>
      <c r="J20" s="91">
        <f>VLOOKUP($A20,'Current month raw data'!$B:$Q,13,FALSE)</f>
        <v>-2.8484942524605099</v>
      </c>
      <c r="K20" s="73">
        <f>VLOOKUP($A20,'Current month raw data'!$B:$Q,14,FALSE)</f>
        <v>-0.95323714718807795</v>
      </c>
      <c r="L20" s="73">
        <f>VLOOKUP($A20,'Current month raw data'!$B:$Q,15,FALSE)</f>
        <v>1.9508262797259099</v>
      </c>
      <c r="M20" s="76">
        <f>VLOOKUP($A20,'Current month raw data'!$B:$Q,16,FALSE)</f>
        <v>2.7665963836176601</v>
      </c>
    </row>
    <row r="21" spans="1:13" x14ac:dyDescent="0.3">
      <c r="A21" s="87" t="s">
        <v>56</v>
      </c>
      <c r="B21" s="75">
        <f>VLOOKUP($A21,'Current month raw data'!$B:$Q,5,FALSE)</f>
        <v>61.815854907122997</v>
      </c>
      <c r="C21" s="91">
        <f>VLOOKUP($A21,'Current month raw data'!$B:$Q,6,FALSE)</f>
        <v>58.4608978726625</v>
      </c>
      <c r="D21" s="74">
        <f>VLOOKUP($A21,'Current month raw data'!$B:$Q,7,FALSE)</f>
        <v>115.267722502868</v>
      </c>
      <c r="E21" s="94">
        <f>VLOOKUP($A21,'Current month raw data'!$B:$Q,8,FALSE)</f>
        <v>114.77762758835</v>
      </c>
      <c r="F21" s="74">
        <f>VLOOKUP($A21,'Current month raw data'!$B:$Q,9,FALSE)</f>
        <v>71.253728097118596</v>
      </c>
      <c r="G21" s="102">
        <f>VLOOKUP($A21,'Current month raw data'!$B:$Q,10,FALSE)</f>
        <v>67.100031645090397</v>
      </c>
      <c r="H21" s="73">
        <f>VLOOKUP($A21,'Current month raw data'!$B:$Q,11,FALSE)</f>
        <v>5.7388051784084304</v>
      </c>
      <c r="I21" s="73">
        <f>VLOOKUP($A21,'Current month raw data'!$B:$Q,12,FALSE)</f>
        <v>0.426995159959492</v>
      </c>
      <c r="J21" s="91">
        <f>VLOOKUP($A21,'Current month raw data'!$B:$Q,13,FALSE)</f>
        <v>6.1903047587192299</v>
      </c>
      <c r="K21" s="73">
        <f>VLOOKUP($A21,'Current month raw data'!$B:$Q,14,FALSE)</f>
        <v>9.9285507813405101</v>
      </c>
      <c r="L21" s="73">
        <f>VLOOKUP($A21,'Current month raw data'!$B:$Q,15,FALSE)</f>
        <v>3.5203270497388099</v>
      </c>
      <c r="M21" s="76">
        <f>VLOOKUP($A21,'Current month raw data'!$B:$Q,16,FALSE)</f>
        <v>9.46115693917457</v>
      </c>
    </row>
    <row r="22" spans="1:13" x14ac:dyDescent="0.3">
      <c r="A22" s="88" t="s">
        <v>57</v>
      </c>
      <c r="B22" s="75">
        <f>VLOOKUP($A22,'Current month raw data'!$B:$Q,5,FALSE)</f>
        <v>60.710487611720701</v>
      </c>
      <c r="C22" s="91">
        <f>VLOOKUP($A22,'Current month raw data'!$B:$Q,6,FALSE)</f>
        <v>56.788049605411402</v>
      </c>
      <c r="D22" s="74">
        <f>VLOOKUP($A22,'Current month raw data'!$B:$Q,7,FALSE)</f>
        <v>141.11851614426001</v>
      </c>
      <c r="E22" s="94">
        <f>VLOOKUP($A22,'Current month raw data'!$B:$Q,8,FALSE)</f>
        <v>151.20131279241301</v>
      </c>
      <c r="F22" s="74">
        <f>VLOOKUP($A22,'Current month raw data'!$B:$Q,9,FALSE)</f>
        <v>85.673739261605704</v>
      </c>
      <c r="G22" s="102">
        <f>VLOOKUP($A22,'Current month raw data'!$B:$Q,10,FALSE)</f>
        <v>85.8642765125892</v>
      </c>
      <c r="H22" s="73">
        <f>VLOOKUP($A22,'Current month raw data'!$B:$Q,11,FALSE)</f>
        <v>6.9071539409508098</v>
      </c>
      <c r="I22" s="73">
        <f>VLOOKUP($A22,'Current month raw data'!$B:$Q,12,FALSE)</f>
        <v>-6.6684584028681302</v>
      </c>
      <c r="J22" s="91">
        <f>VLOOKUP($A22,'Current month raw data'!$B:$Q,13,FALSE)</f>
        <v>-0.221905149291688</v>
      </c>
      <c r="K22" s="73">
        <f>VLOOKUP($A22,'Current month raw data'!$B:$Q,14,FALSE)</f>
        <v>-0.57062227898412998</v>
      </c>
      <c r="L22" s="73">
        <f>VLOOKUP($A22,'Current month raw data'!$B:$Q,15,FALSE)</f>
        <v>-0.349492671927846</v>
      </c>
      <c r="M22" s="76">
        <f>VLOOKUP($A22,'Current month raw data'!$B:$Q,16,FALSE)</f>
        <v>6.5335212721605602</v>
      </c>
    </row>
    <row r="23" spans="1:13" x14ac:dyDescent="0.3">
      <c r="A23" s="87" t="s">
        <v>58</v>
      </c>
      <c r="B23" s="75">
        <f>VLOOKUP($A23,'Current month raw data'!$B:$Q,5,FALSE)</f>
        <v>52.431059506531199</v>
      </c>
      <c r="C23" s="91">
        <f>VLOOKUP($A23,'Current month raw data'!$B:$Q,6,FALSE)</f>
        <v>51.192787794729497</v>
      </c>
      <c r="D23" s="74">
        <f>VLOOKUP($A23,'Current month raw data'!$B:$Q,7,FALSE)</f>
        <v>99.469651672433599</v>
      </c>
      <c r="E23" s="94">
        <f>VLOOKUP($A23,'Current month raw data'!$B:$Q,8,FALSE)</f>
        <v>98.401630542761595</v>
      </c>
      <c r="F23" s="74">
        <f>VLOOKUP($A23,'Current month raw data'!$B:$Q,9,FALSE)</f>
        <v>52.152992259313002</v>
      </c>
      <c r="G23" s="102">
        <f>VLOOKUP($A23,'Current month raw data'!$B:$Q,10,FALSE)</f>
        <v>50.374537910309698</v>
      </c>
      <c r="H23" s="73">
        <f>VLOOKUP($A23,'Current month raw data'!$B:$Q,11,FALSE)</f>
        <v>2.4188401631238099</v>
      </c>
      <c r="I23" s="73">
        <f>VLOOKUP($A23,'Current month raw data'!$B:$Q,12,FALSE)</f>
        <v>1.08536934172842</v>
      </c>
      <c r="J23" s="91">
        <f>VLOOKUP($A23,'Current month raw data'!$B:$Q,13,FALSE)</f>
        <v>3.53046285440819</v>
      </c>
      <c r="K23" s="73">
        <f>VLOOKUP($A23,'Current month raw data'!$B:$Q,14,FALSE)</f>
        <v>-1.06450914467788</v>
      </c>
      <c r="L23" s="73">
        <f>VLOOKUP($A23,'Current month raw data'!$B:$Q,15,FALSE)</f>
        <v>-4.4382801664354998</v>
      </c>
      <c r="M23" s="76">
        <f>VLOOKUP($A23,'Current month raw data'!$B:$Q,16,FALSE)</f>
        <v>-2.1267949065293901</v>
      </c>
    </row>
    <row r="24" spans="1:13" x14ac:dyDescent="0.3">
      <c r="A24" s="87" t="s">
        <v>59</v>
      </c>
      <c r="B24" s="75">
        <f>VLOOKUP($A24,'Current month raw data'!$B:$Q,5,FALSE)</f>
        <v>64.750396196513407</v>
      </c>
      <c r="C24" s="91">
        <f>VLOOKUP($A24,'Current month raw data'!$B:$Q,6,FALSE)</f>
        <v>58.742138364779798</v>
      </c>
      <c r="D24" s="74">
        <f>VLOOKUP($A24,'Current month raw data'!$B:$Q,7,FALSE)</f>
        <v>134.09074187385599</v>
      </c>
      <c r="E24" s="94">
        <f>VLOOKUP($A24,'Current month raw data'!$B:$Q,8,FALSE)</f>
        <v>133.57721961516799</v>
      </c>
      <c r="F24" s="74">
        <f>VLOOKUP($A24,'Current month raw data'!$B:$Q,9,FALSE)</f>
        <v>86.824286626166497</v>
      </c>
      <c r="G24" s="102">
        <f>VLOOKUP($A24,'Current month raw data'!$B:$Q,10,FALSE)</f>
        <v>78.466115170168095</v>
      </c>
      <c r="H24" s="73">
        <f>VLOOKUP($A24,'Current month raw data'!$B:$Q,11,FALSE)</f>
        <v>10.228190527255199</v>
      </c>
      <c r="I24" s="73">
        <f>VLOOKUP($A24,'Current month raw data'!$B:$Q,12,FALSE)</f>
        <v>0.38443849944467501</v>
      </c>
      <c r="J24" s="91">
        <f>VLOOKUP($A24,'Current month raw data'!$B:$Q,13,FALSE)</f>
        <v>10.6519501288832</v>
      </c>
      <c r="K24" s="73">
        <f>VLOOKUP($A24,'Current month raw data'!$B:$Q,14,FALSE)</f>
        <v>12.1178330490972</v>
      </c>
      <c r="L24" s="73">
        <f>VLOOKUP($A24,'Current month raw data'!$B:$Q,15,FALSE)</f>
        <v>1.32476916900843</v>
      </c>
      <c r="M24" s="76">
        <f>VLOOKUP($A24,'Current month raw data'!$B:$Q,16,FALSE)</f>
        <v>11.688459610916199</v>
      </c>
    </row>
    <row r="25" spans="1:13" x14ac:dyDescent="0.3">
      <c r="A25" s="72" t="s">
        <v>80</v>
      </c>
      <c r="B25" s="67"/>
      <c r="C25" s="68"/>
      <c r="D25" s="69"/>
      <c r="E25" s="69"/>
      <c r="F25" s="69"/>
      <c r="G25" s="69"/>
      <c r="H25" s="68"/>
      <c r="I25" s="68"/>
      <c r="J25" s="68"/>
      <c r="K25" s="68"/>
      <c r="L25" s="68"/>
      <c r="M25" s="70"/>
    </row>
    <row r="26" spans="1:13" x14ac:dyDescent="0.3">
      <c r="A26" s="85" t="s">
        <v>18</v>
      </c>
      <c r="B26" s="75">
        <f>VLOOKUP($A26,'Current month raw data'!$B:$Q,5,FALSE)</f>
        <v>73.281302832091498</v>
      </c>
      <c r="C26" s="91">
        <f>VLOOKUP($A26,'Current month raw data'!$B:$Q,6,FALSE)</f>
        <v>66.859588212487694</v>
      </c>
      <c r="D26" s="74">
        <f>VLOOKUP($A26,'Current month raw data'!$B:$Q,7,FALSE)</f>
        <v>209.01824465365999</v>
      </c>
      <c r="E26" s="94">
        <f>VLOOKUP($A26,'Current month raw data'!$B:$Q,8,FALSE)</f>
        <v>194.02272175798399</v>
      </c>
      <c r="F26" s="74">
        <f>VLOOKUP($A26,'Current month raw data'!$B:$Q,9,FALSE)</f>
        <v>153.17129283897</v>
      </c>
      <c r="G26" s="102">
        <f>VLOOKUP($A26,'Current month raw data'!$B:$Q,10,FALSE)</f>
        <v>129.722792806049</v>
      </c>
      <c r="H26" s="73">
        <f>VLOOKUP($A26,'Current month raw data'!$B:$Q,11,FALSE)</f>
        <v>9.6047774018513294</v>
      </c>
      <c r="I26" s="73">
        <f>VLOOKUP($A26,'Current month raw data'!$B:$Q,12,FALSE)</f>
        <v>7.7287457674055302</v>
      </c>
      <c r="J26" s="91">
        <f>VLOOKUP($A26,'Current month raw data'!$B:$Q,13,FALSE)</f>
        <v>18.0758519961711</v>
      </c>
      <c r="K26" s="73">
        <f>VLOOKUP($A26,'Current month raw data'!$B:$Q,14,FALSE)</f>
        <v>18.085145485881998</v>
      </c>
      <c r="L26" s="73">
        <f>VLOOKUP($A26,'Current month raw data'!$B:$Q,15,FALSE)</f>
        <v>7.8707792946032598E-3</v>
      </c>
      <c r="M26" s="76">
        <f>VLOOKUP($A26,'Current month raw data'!$B:$Q,16,FALSE)</f>
        <v>9.6134041519769706</v>
      </c>
    </row>
    <row r="27" spans="1:13" x14ac:dyDescent="0.3">
      <c r="A27" s="87" t="s">
        <v>20</v>
      </c>
      <c r="B27" s="75">
        <f>VLOOKUP($A27,'Current month raw data'!$B:$Q,5,FALSE)</f>
        <v>73.746722695111799</v>
      </c>
      <c r="C27" s="91">
        <f>VLOOKUP($A27,'Current month raw data'!$B:$Q,6,FALSE)</f>
        <v>69.277284630819906</v>
      </c>
      <c r="D27" s="74">
        <f>VLOOKUP($A27,'Current month raw data'!$B:$Q,7,FALSE)</f>
        <v>232.84526096633201</v>
      </c>
      <c r="E27" s="94">
        <f>VLOOKUP($A27,'Current month raw data'!$B:$Q,8,FALSE)</f>
        <v>212.02751030947999</v>
      </c>
      <c r="F27" s="74">
        <f>VLOOKUP($A27,'Current month raw data'!$B:$Q,9,FALSE)</f>
        <v>171.71574891354999</v>
      </c>
      <c r="G27" s="102">
        <f>VLOOKUP($A27,'Current month raw data'!$B:$Q,10,FALSE)</f>
        <v>146.88690181274001</v>
      </c>
      <c r="H27" s="73">
        <f>VLOOKUP($A27,'Current month raw data'!$B:$Q,11,FALSE)</f>
        <v>6.4515202755269803</v>
      </c>
      <c r="I27" s="73">
        <f>VLOOKUP($A27,'Current month raw data'!$B:$Q,12,FALSE)</f>
        <v>9.8184196128444903</v>
      </c>
      <c r="J27" s="91">
        <f>VLOOKUP($A27,'Current month raw data'!$B:$Q,13,FALSE)</f>
        <v>16.9033772204304</v>
      </c>
      <c r="K27" s="73">
        <f>VLOOKUP($A27,'Current month raw data'!$B:$Q,14,FALSE)</f>
        <v>10.7009737764325</v>
      </c>
      <c r="L27" s="73">
        <f>VLOOKUP($A27,'Current month raw data'!$B:$Q,15,FALSE)</f>
        <v>-5.3055810631568203</v>
      </c>
      <c r="M27" s="76">
        <f>VLOOKUP($A27,'Current month raw data'!$B:$Q,16,FALSE)</f>
        <v>0.80364857434608405</v>
      </c>
    </row>
    <row r="28" spans="1:13" x14ac:dyDescent="0.3">
      <c r="A28" s="87" t="s">
        <v>22</v>
      </c>
      <c r="B28" s="75">
        <f>VLOOKUP($A28,'Current month raw data'!$B:$Q,5,FALSE)</f>
        <v>72.898987556998193</v>
      </c>
      <c r="C28" s="91">
        <f>VLOOKUP($A28,'Current month raw data'!$B:$Q,6,FALSE)</f>
        <v>66.465056884142001</v>
      </c>
      <c r="D28" s="74">
        <f>VLOOKUP($A28,'Current month raw data'!$B:$Q,7,FALSE)</f>
        <v>175.28600090803999</v>
      </c>
      <c r="E28" s="94">
        <f>VLOOKUP($A28,'Current month raw data'!$B:$Q,8,FALSE)</f>
        <v>163.27294580778801</v>
      </c>
      <c r="F28" s="74">
        <f>VLOOKUP($A28,'Current month raw data'!$B:$Q,9,FALSE)</f>
        <v>127.781719991112</v>
      </c>
      <c r="G28" s="102">
        <f>VLOOKUP($A28,'Current month raw data'!$B:$Q,10,FALSE)</f>
        <v>108.519456307561</v>
      </c>
      <c r="H28" s="73">
        <f>VLOOKUP($A28,'Current month raw data'!$B:$Q,11,FALSE)</f>
        <v>9.6801702646119292</v>
      </c>
      <c r="I28" s="73">
        <f>VLOOKUP($A28,'Current month raw data'!$B:$Q,12,FALSE)</f>
        <v>7.3576519617608698</v>
      </c>
      <c r="J28" s="91">
        <f>VLOOKUP($A28,'Current month raw data'!$B:$Q,13,FALSE)</f>
        <v>17.750055463748801</v>
      </c>
      <c r="K28" s="73">
        <f>VLOOKUP($A28,'Current month raw data'!$B:$Q,14,FALSE)</f>
        <v>17.914090832400401</v>
      </c>
      <c r="L28" s="73">
        <f>VLOOKUP($A28,'Current month raw data'!$B:$Q,15,FALSE)</f>
        <v>0.13930810308799599</v>
      </c>
      <c r="M28" s="76">
        <f>VLOOKUP($A28,'Current month raw data'!$B:$Q,16,FALSE)</f>
        <v>9.8329636292712408</v>
      </c>
    </row>
    <row r="29" spans="1:13" x14ac:dyDescent="0.3">
      <c r="A29" s="87" t="s">
        <v>23</v>
      </c>
      <c r="B29" s="75">
        <f>VLOOKUP($A29,'Current month raw data'!$B:$Q,5,FALSE)</f>
        <v>73.753996687083401</v>
      </c>
      <c r="C29" s="91">
        <f>VLOOKUP($A29,'Current month raw data'!$B:$Q,6,FALSE)</f>
        <v>70.260025424708104</v>
      </c>
      <c r="D29" s="74">
        <f>VLOOKUP($A29,'Current month raw data'!$B:$Q,7,FALSE)</f>
        <v>183.22670079077301</v>
      </c>
      <c r="E29" s="94">
        <f>VLOOKUP($A29,'Current month raw data'!$B:$Q,8,FALSE)</f>
        <v>171.324385156918</v>
      </c>
      <c r="F29" s="74">
        <f>VLOOKUP($A29,'Current month raw data'!$B:$Q,9,FALSE)</f>
        <v>135.137014831079</v>
      </c>
      <c r="G29" s="102">
        <f>VLOOKUP($A29,'Current month raw data'!$B:$Q,10,FALSE)</f>
        <v>120.372556569975</v>
      </c>
      <c r="H29" s="73">
        <f>VLOOKUP($A29,'Current month raw data'!$B:$Q,11,FALSE)</f>
        <v>4.9729148847511802</v>
      </c>
      <c r="I29" s="73">
        <f>VLOOKUP($A29,'Current month raw data'!$B:$Q,12,FALSE)</f>
        <v>6.9472396605738496</v>
      </c>
      <c r="J29" s="91">
        <f>VLOOKUP($A29,'Current month raw data'!$B:$Q,13,FALSE)</f>
        <v>12.265634860484999</v>
      </c>
      <c r="K29" s="73">
        <f>VLOOKUP($A29,'Current month raw data'!$B:$Q,14,FALSE)</f>
        <v>12.265634860484999</v>
      </c>
      <c r="L29" s="73">
        <f>VLOOKUP($A29,'Current month raw data'!$B:$Q,15,FALSE)</f>
        <v>0</v>
      </c>
      <c r="M29" s="76">
        <f>VLOOKUP($A29,'Current month raw data'!$B:$Q,16,FALSE)</f>
        <v>4.9729148847511802</v>
      </c>
    </row>
    <row r="30" spans="1:13" x14ac:dyDescent="0.3">
      <c r="A30" s="87" t="s">
        <v>21</v>
      </c>
      <c r="B30" s="75">
        <f>VLOOKUP($A30,'Current month raw data'!$B:$Q,5,FALSE)</f>
        <v>74.002391434317005</v>
      </c>
      <c r="C30" s="91">
        <f>VLOOKUP($A30,'Current month raw data'!$B:$Q,6,FALSE)</f>
        <v>68.156339784246697</v>
      </c>
      <c r="D30" s="74">
        <f>VLOOKUP($A30,'Current month raw data'!$B:$Q,7,FALSE)</f>
        <v>176.13060738706</v>
      </c>
      <c r="E30" s="94">
        <f>VLOOKUP($A30,'Current month raw data'!$B:$Q,8,FALSE)</f>
        <v>162.63929936052401</v>
      </c>
      <c r="F30" s="74">
        <f>VLOOKUP($A30,'Current month raw data'!$B:$Q,9,FALSE)</f>
        <v>130.34086151421201</v>
      </c>
      <c r="G30" s="102">
        <f>VLOOKUP($A30,'Current month raw data'!$B:$Q,10,FALSE)</f>
        <v>110.84899349487701</v>
      </c>
      <c r="H30" s="73">
        <f>VLOOKUP($A30,'Current month raw data'!$B:$Q,11,FALSE)</f>
        <v>8.5774143220958905</v>
      </c>
      <c r="I30" s="73">
        <f>VLOOKUP($A30,'Current month raw data'!$B:$Q,12,FALSE)</f>
        <v>8.2952325050477995</v>
      </c>
      <c r="J30" s="91">
        <f>VLOOKUP($A30,'Current month raw data'!$B:$Q,13,FALSE)</f>
        <v>17.584163288082799</v>
      </c>
      <c r="K30" s="73">
        <f>VLOOKUP($A30,'Current month raw data'!$B:$Q,14,FALSE)</f>
        <v>17.2782035202166</v>
      </c>
      <c r="L30" s="73">
        <f>VLOOKUP($A30,'Current month raw data'!$B:$Q,15,FALSE)</f>
        <v>-0.26020491136770202</v>
      </c>
      <c r="M30" s="76">
        <f>VLOOKUP($A30,'Current month raw data'!$B:$Q,16,FALSE)</f>
        <v>8.2948905573937299</v>
      </c>
    </row>
    <row r="31" spans="1:13" x14ac:dyDescent="0.3">
      <c r="A31" s="87" t="s">
        <v>24</v>
      </c>
      <c r="B31" s="75">
        <f>VLOOKUP($A31,'Current month raw data'!$B:$Q,5,FALSE)</f>
        <v>69.902662576222298</v>
      </c>
      <c r="C31" s="91">
        <f>VLOOKUP($A31,'Current month raw data'!$B:$Q,6,FALSE)</f>
        <v>60.815350431212998</v>
      </c>
      <c r="D31" s="74">
        <f>VLOOKUP($A31,'Current month raw data'!$B:$Q,7,FALSE)</f>
        <v>107.461924661905</v>
      </c>
      <c r="E31" s="94">
        <f>VLOOKUP($A31,'Current month raw data'!$B:$Q,8,FALSE)</f>
        <v>101.319570819219</v>
      </c>
      <c r="F31" s="74">
        <f>VLOOKUP($A31,'Current month raw data'!$B:$Q,9,FALSE)</f>
        <v>75.118746594326396</v>
      </c>
      <c r="G31" s="102">
        <f>VLOOKUP($A31,'Current month raw data'!$B:$Q,10,FALSE)</f>
        <v>61.617852049109302</v>
      </c>
      <c r="H31" s="73">
        <f>VLOOKUP($A31,'Current month raw data'!$B:$Q,11,FALSE)</f>
        <v>14.9424644938744</v>
      </c>
      <c r="I31" s="73">
        <f>VLOOKUP($A31,'Current month raw data'!$B:$Q,12,FALSE)</f>
        <v>6.0623567520297703</v>
      </c>
      <c r="J31" s="91">
        <f>VLOOKUP($A31,'Current month raw data'!$B:$Q,13,FALSE)</f>
        <v>21.910686751068301</v>
      </c>
      <c r="K31" s="73">
        <f>VLOOKUP($A31,'Current month raw data'!$B:$Q,14,FALSE)</f>
        <v>21.222003626274098</v>
      </c>
      <c r="L31" s="73">
        <f>VLOOKUP($A31,'Current month raw data'!$B:$Q,15,FALSE)</f>
        <v>-0.564907920009038</v>
      </c>
      <c r="M31" s="76">
        <f>VLOOKUP($A31,'Current month raw data'!$B:$Q,16,FALSE)</f>
        <v>14.293145408495</v>
      </c>
    </row>
    <row r="32" spans="1:13" x14ac:dyDescent="0.3">
      <c r="A32" s="87" t="s">
        <v>25</v>
      </c>
      <c r="B32" s="75">
        <f>VLOOKUP($A32,'Current month raw data'!$B:$Q,5,FALSE)</f>
        <v>77.826501146140302</v>
      </c>
      <c r="C32" s="91">
        <f>VLOOKUP($A32,'Current month raw data'!$B:$Q,6,FALSE)</f>
        <v>71.820024441861094</v>
      </c>
      <c r="D32" s="74">
        <f>VLOOKUP($A32,'Current month raw data'!$B:$Q,7,FALSE)</f>
        <v>154.38386712160499</v>
      </c>
      <c r="E32" s="94">
        <f>VLOOKUP($A32,'Current month raw data'!$B:$Q,8,FALSE)</f>
        <v>141.549284039361</v>
      </c>
      <c r="F32" s="74">
        <f>VLOOKUP($A32,'Current month raw data'!$B:$Q,9,FALSE)</f>
        <v>120.151562114852</v>
      </c>
      <c r="G32" s="102">
        <f>VLOOKUP($A32,'Current month raw data'!$B:$Q,10,FALSE)</f>
        <v>101.66073039434799</v>
      </c>
      <c r="H32" s="73">
        <f>VLOOKUP($A32,'Current month raw data'!$B:$Q,11,FALSE)</f>
        <v>8.3632340018784905</v>
      </c>
      <c r="I32" s="73">
        <f>VLOOKUP($A32,'Current month raw data'!$B:$Q,12,FALSE)</f>
        <v>9.0672186506260708</v>
      </c>
      <c r="J32" s="91">
        <f>VLOOKUP($A32,'Current month raw data'!$B:$Q,13,FALSE)</f>
        <v>18.1887653657183</v>
      </c>
      <c r="K32" s="73">
        <f>VLOOKUP($A32,'Current month raw data'!$B:$Q,14,FALSE)</f>
        <v>18.3367259053875</v>
      </c>
      <c r="L32" s="73">
        <f>VLOOKUP($A32,'Current month raw data'!$B:$Q,15,FALSE)</f>
        <v>0.12519002056693099</v>
      </c>
      <c r="M32" s="76">
        <f>VLOOKUP($A32,'Current month raw data'!$B:$Q,16,FALSE)</f>
        <v>8.4988939568124309</v>
      </c>
    </row>
    <row r="33" spans="1:13" x14ac:dyDescent="0.3">
      <c r="A33" s="86"/>
      <c r="B33" s="67"/>
      <c r="C33" s="68"/>
      <c r="D33" s="69"/>
      <c r="E33" s="69"/>
      <c r="F33" s="69"/>
      <c r="G33" s="69"/>
      <c r="H33" s="68"/>
      <c r="I33" s="68"/>
      <c r="J33" s="68"/>
      <c r="K33" s="68"/>
      <c r="L33" s="68"/>
      <c r="M33" s="70"/>
    </row>
    <row r="34" spans="1:13" x14ac:dyDescent="0.3">
      <c r="A34" s="85" t="s">
        <v>15</v>
      </c>
      <c r="B34" s="75">
        <f>VLOOKUP($A34,'Current month raw data'!$B:$Q,5,FALSE)</f>
        <v>68.556856915861502</v>
      </c>
      <c r="C34" s="91">
        <f>VLOOKUP($A34,'Current month raw data'!$B:$Q,6,FALSE)</f>
        <v>63.446265283057599</v>
      </c>
      <c r="D34" s="74">
        <f>VLOOKUP($A34,'Current month raw data'!$B:$Q,7,FALSE)</f>
        <v>137.51017336941999</v>
      </c>
      <c r="E34" s="94">
        <f>VLOOKUP($A34,'Current month raw data'!$B:$Q,8,FALSE)</f>
        <v>126.357241339249</v>
      </c>
      <c r="F34" s="74">
        <f>VLOOKUP($A34,'Current month raw data'!$B:$Q,9,FALSE)</f>
        <v>94.272652801626506</v>
      </c>
      <c r="G34" s="102">
        <f>VLOOKUP($A34,'Current month raw data'!$B:$Q,10,FALSE)</f>
        <v>80.168950544453494</v>
      </c>
      <c r="H34" s="73">
        <f>VLOOKUP($A34,'Current month raw data'!$B:$Q,11,FALSE)</f>
        <v>8.05499206297422</v>
      </c>
      <c r="I34" s="73">
        <f>VLOOKUP($A34,'Current month raw data'!$B:$Q,12,FALSE)</f>
        <v>8.8265080116991097</v>
      </c>
      <c r="J34" s="91">
        <f>VLOOKUP($A34,'Current month raw data'!$B:$Q,13,FALSE)</f>
        <v>17.5924745944534</v>
      </c>
      <c r="K34" s="73">
        <f>VLOOKUP($A34,'Current month raw data'!$B:$Q,14,FALSE)</f>
        <v>17.855254448807599</v>
      </c>
      <c r="L34" s="73">
        <f>VLOOKUP($A34,'Current month raw data'!$B:$Q,15,FALSE)</f>
        <v>0.223466557073872</v>
      </c>
      <c r="M34" s="76">
        <f>VLOOKUP($A34,'Current month raw data'!$B:$Q,16,FALSE)</f>
        <v>8.2964588334838005</v>
      </c>
    </row>
    <row r="35" spans="1:13" x14ac:dyDescent="0.3">
      <c r="A35" s="87" t="s">
        <v>30</v>
      </c>
      <c r="B35" s="75">
        <f>VLOOKUP($A35,'Current month raw data'!$B:$Q,5,FALSE)</f>
        <v>75.710324580003203</v>
      </c>
      <c r="C35" s="91">
        <f>VLOOKUP($A35,'Current month raw data'!$B:$Q,6,FALSE)</f>
        <v>71.4617156016119</v>
      </c>
      <c r="D35" s="74">
        <f>VLOOKUP($A35,'Current month raw data'!$B:$Q,7,FALSE)</f>
        <v>107.78808824163001</v>
      </c>
      <c r="E35" s="94">
        <f>VLOOKUP($A35,'Current month raw data'!$B:$Q,8,FALSE)</f>
        <v>102.324217291688</v>
      </c>
      <c r="F35" s="74">
        <f>VLOOKUP($A35,'Current month raw data'!$B:$Q,9,FALSE)</f>
        <v>81.6067114663187</v>
      </c>
      <c r="G35" s="102">
        <f>VLOOKUP($A35,'Current month raw data'!$B:$Q,10,FALSE)</f>
        <v>73.122641152561798</v>
      </c>
      <c r="H35" s="73">
        <f>VLOOKUP($A35,'Current month raw data'!$B:$Q,11,FALSE)</f>
        <v>5.9452938438766596</v>
      </c>
      <c r="I35" s="73">
        <f>VLOOKUP($A35,'Current month raw data'!$B:$Q,12,FALSE)</f>
        <v>5.33976324916949</v>
      </c>
      <c r="J35" s="91">
        <f>VLOOKUP($A35,'Current month raw data'!$B:$Q,13,FALSE)</f>
        <v>11.602521708776599</v>
      </c>
      <c r="K35" s="73">
        <f>VLOOKUP($A35,'Current month raw data'!$B:$Q,14,FALSE)</f>
        <v>18.1753127109688</v>
      </c>
      <c r="L35" s="73">
        <f>VLOOKUP($A35,'Current month raw data'!$B:$Q,15,FALSE)</f>
        <v>5.8894645941277997</v>
      </c>
      <c r="M35" s="76">
        <f>VLOOKUP($A35,'Current month raw data'!$B:$Q,16,FALSE)</f>
        <v>12.184904413956399</v>
      </c>
    </row>
    <row r="36" spans="1:13" x14ac:dyDescent="0.3">
      <c r="A36" s="87" t="s">
        <v>29</v>
      </c>
      <c r="B36" s="75">
        <f>VLOOKUP($A36,'Current month raw data'!$B:$Q,5,FALSE)</f>
        <v>67.200932400932402</v>
      </c>
      <c r="C36" s="91">
        <f>VLOOKUP($A36,'Current month raw data'!$B:$Q,6,FALSE)</f>
        <v>68.448500651890399</v>
      </c>
      <c r="D36" s="74">
        <f>VLOOKUP($A36,'Current month raw data'!$B:$Q,7,FALSE)</f>
        <v>97.066905012972896</v>
      </c>
      <c r="E36" s="94">
        <f>VLOOKUP($A36,'Current month raw data'!$B:$Q,8,FALSE)</f>
        <v>98.973778475485005</v>
      </c>
      <c r="F36" s="74">
        <f>VLOOKUP($A36,'Current month raw data'!$B:$Q,9,FALSE)</f>
        <v>65.229865221445195</v>
      </c>
      <c r="G36" s="102">
        <f>VLOOKUP($A36,'Current month raw data'!$B:$Q,10,FALSE)</f>
        <v>67.7460674049929</v>
      </c>
      <c r="H36" s="73">
        <f>VLOOKUP($A36,'Current month raw data'!$B:$Q,11,FALSE)</f>
        <v>-1.8226378066378</v>
      </c>
      <c r="I36" s="73">
        <f>VLOOKUP($A36,'Current month raw data'!$B:$Q,12,FALSE)</f>
        <v>-1.9266451093249499</v>
      </c>
      <c r="J36" s="91">
        <f>VLOOKUP($A36,'Current month raw data'!$B:$Q,13,FALSE)</f>
        <v>-3.7141671538004699</v>
      </c>
      <c r="K36" s="73">
        <f>VLOOKUP($A36,'Current month raw data'!$B:$Q,14,FALSE)</f>
        <v>-0.26891136457675802</v>
      </c>
      <c r="L36" s="73">
        <f>VLOOKUP($A36,'Current month raw data'!$B:$Q,15,FALSE)</f>
        <v>3.5781544256120501</v>
      </c>
      <c r="M36" s="76">
        <f>VLOOKUP($A36,'Current month raw data'!$B:$Q,16,FALSE)</f>
        <v>1.6902998236331499</v>
      </c>
    </row>
    <row r="37" spans="1:13" x14ac:dyDescent="0.3">
      <c r="A37" s="87" t="s">
        <v>28</v>
      </c>
      <c r="B37" s="75">
        <f>VLOOKUP($A37,'Current month raw data'!$B:$Q,5,FALSE)</f>
        <v>74.025484565685503</v>
      </c>
      <c r="C37" s="91">
        <f>VLOOKUP($A37,'Current month raw data'!$B:$Q,6,FALSE)</f>
        <v>66.660741794051404</v>
      </c>
      <c r="D37" s="74">
        <f>VLOOKUP($A37,'Current month raw data'!$B:$Q,7,FALSE)</f>
        <v>135.175562909625</v>
      </c>
      <c r="E37" s="94">
        <f>VLOOKUP($A37,'Current month raw data'!$B:$Q,8,FALSE)</f>
        <v>126.168602494</v>
      </c>
      <c r="F37" s="74">
        <f>VLOOKUP($A37,'Current month raw data'!$B:$Q,9,FALSE)</f>
        <v>100.064365458243</v>
      </c>
      <c r="G37" s="102">
        <f>VLOOKUP($A37,'Current month raw data'!$B:$Q,10,FALSE)</f>
        <v>84.104926333688795</v>
      </c>
      <c r="H37" s="73">
        <f>VLOOKUP($A37,'Current month raw data'!$B:$Q,11,FALSE)</f>
        <v>11.048096035876</v>
      </c>
      <c r="I37" s="73">
        <f>VLOOKUP($A37,'Current month raw data'!$B:$Q,12,FALSE)</f>
        <v>7.1388287082386501</v>
      </c>
      <c r="J37" s="91">
        <f>VLOOKUP($A37,'Current month raw data'!$B:$Q,13,FALSE)</f>
        <v>18.975629395637501</v>
      </c>
      <c r="K37" s="73">
        <f>VLOOKUP($A37,'Current month raw data'!$B:$Q,14,FALSE)</f>
        <v>17.833666369088601</v>
      </c>
      <c r="L37" s="73">
        <f>VLOOKUP($A37,'Current month raw data'!$B:$Q,15,FALSE)</f>
        <v>-0.95982936366868099</v>
      </c>
      <c r="M37" s="76">
        <f>VLOOKUP($A37,'Current month raw data'!$B:$Q,16,FALSE)</f>
        <v>9.9822238023286793</v>
      </c>
    </row>
    <row r="38" spans="1:13" x14ac:dyDescent="0.3">
      <c r="A38" s="87" t="s">
        <v>27</v>
      </c>
      <c r="B38" s="75">
        <f>VLOOKUP($A38,'Current month raw data'!$B:$Q,5,FALSE)</f>
        <v>72.886657251948293</v>
      </c>
      <c r="C38" s="91">
        <f>VLOOKUP($A38,'Current month raw data'!$B:$Q,6,FALSE)</f>
        <v>64.429693637077705</v>
      </c>
      <c r="D38" s="74">
        <f>VLOOKUP($A38,'Current month raw data'!$B:$Q,7,FALSE)</f>
        <v>172.78916850852499</v>
      </c>
      <c r="E38" s="94">
        <f>VLOOKUP($A38,'Current month raw data'!$B:$Q,8,FALSE)</f>
        <v>153.572073073312</v>
      </c>
      <c r="F38" s="74">
        <f>VLOOKUP($A38,'Current month raw data'!$B:$Q,9,FALSE)</f>
        <v>125.9402490193</v>
      </c>
      <c r="G38" s="102">
        <f>VLOOKUP($A38,'Current month raw data'!$B:$Q,10,FALSE)</f>
        <v>98.946016193244304</v>
      </c>
      <c r="H38" s="73">
        <f>VLOOKUP($A38,'Current month raw data'!$B:$Q,11,FALSE)</f>
        <v>13.1258789813704</v>
      </c>
      <c r="I38" s="73">
        <f>VLOOKUP($A38,'Current month raw data'!$B:$Q,12,FALSE)</f>
        <v>12.513404976983599</v>
      </c>
      <c r="J38" s="91">
        <f>VLOOKUP($A38,'Current month raw data'!$B:$Q,13,FALSE)</f>
        <v>27.281778352081702</v>
      </c>
      <c r="K38" s="73">
        <f>VLOOKUP($A38,'Current month raw data'!$B:$Q,14,FALSE)</f>
        <v>27.441755449774899</v>
      </c>
      <c r="L38" s="73">
        <f>VLOOKUP($A38,'Current month raw data'!$B:$Q,15,FALSE)</f>
        <v>0.12568735271013301</v>
      </c>
      <c r="M38" s="76">
        <f>VLOOKUP($A38,'Current month raw data'!$B:$Q,16,FALSE)</f>
        <v>13.2680639038921</v>
      </c>
    </row>
    <row r="39" spans="1:13" x14ac:dyDescent="0.3">
      <c r="A39" s="87" t="s">
        <v>26</v>
      </c>
      <c r="B39" s="75">
        <f>VLOOKUP($A39,'Current month raw data'!$B:$Q,5,FALSE)</f>
        <v>52.408355795148204</v>
      </c>
      <c r="C39" s="91">
        <f>VLOOKUP($A39,'Current month raw data'!$B:$Q,6,FALSE)</f>
        <v>49.296376168125498</v>
      </c>
      <c r="D39" s="74">
        <f>VLOOKUP($A39,'Current month raw data'!$B:$Q,7,FALSE)</f>
        <v>141.154446730269</v>
      </c>
      <c r="E39" s="94">
        <f>VLOOKUP($A39,'Current month raw data'!$B:$Q,8,FALSE)</f>
        <v>127.983792899357</v>
      </c>
      <c r="F39" s="74">
        <f>VLOOKUP($A39,'Current month raw data'!$B:$Q,9,FALSE)</f>
        <v>73.976724663072702</v>
      </c>
      <c r="G39" s="102">
        <f>VLOOKUP($A39,'Current month raw data'!$B:$Q,10,FALSE)</f>
        <v>63.091371981901901</v>
      </c>
      <c r="H39" s="73">
        <f>VLOOKUP($A39,'Current month raw data'!$B:$Q,11,FALSE)</f>
        <v>6.3127959272489402</v>
      </c>
      <c r="I39" s="73">
        <f>VLOOKUP($A39,'Current month raw data'!$B:$Q,12,FALSE)</f>
        <v>10.2908763153075</v>
      </c>
      <c r="J39" s="91">
        <f>VLOOKUP($A39,'Current month raw data'!$B:$Q,13,FALSE)</f>
        <v>17.253314263467399</v>
      </c>
      <c r="K39" s="73">
        <f>VLOOKUP($A39,'Current month raw data'!$B:$Q,14,FALSE)</f>
        <v>10.3665599181692</v>
      </c>
      <c r="L39" s="73">
        <f>VLOOKUP($A39,'Current month raw data'!$B:$Q,15,FALSE)</f>
        <v>-5.8733984523658496</v>
      </c>
      <c r="M39" s="76">
        <f>VLOOKUP($A39,'Current month raw data'!$B:$Q,16,FALSE)</f>
        <v>6.8621816591039705E-2</v>
      </c>
    </row>
    <row r="40" spans="1:13" x14ac:dyDescent="0.3">
      <c r="A40" s="86"/>
      <c r="B40" s="67"/>
      <c r="C40" s="68"/>
      <c r="D40" s="69"/>
      <c r="E40" s="69"/>
      <c r="F40" s="69"/>
      <c r="G40" s="69"/>
      <c r="H40" s="68"/>
      <c r="I40" s="68"/>
      <c r="J40" s="68"/>
      <c r="K40" s="68"/>
      <c r="L40" s="68"/>
      <c r="M40" s="70"/>
    </row>
    <row r="41" spans="1:13" x14ac:dyDescent="0.3">
      <c r="A41" s="85" t="s">
        <v>17</v>
      </c>
      <c r="B41" s="75">
        <f>VLOOKUP($A41,'Current month raw data'!$B:$Q,5,FALSE)</f>
        <v>61.609036321030999</v>
      </c>
      <c r="C41" s="91">
        <f>VLOOKUP($A41,'Current month raw data'!$B:$Q,6,FALSE)</f>
        <v>58.815425161758299</v>
      </c>
      <c r="D41" s="74">
        <f>VLOOKUP($A41,'Current month raw data'!$B:$Q,7,FALSE)</f>
        <v>133.810626541452</v>
      </c>
      <c r="E41" s="94">
        <f>VLOOKUP($A41,'Current month raw data'!$B:$Q,8,FALSE)</f>
        <v>133.95533036614401</v>
      </c>
      <c r="F41" s="74">
        <f>VLOOKUP($A41,'Current month raw data'!$B:$Q,9,FALSE)</f>
        <v>82.439437507322694</v>
      </c>
      <c r="G41" s="74">
        <f>VLOOKUP($A41,'Current month raw data'!$B:$Q,10,FALSE)</f>
        <v>78.786397081686104</v>
      </c>
      <c r="H41" s="97">
        <f>VLOOKUP($A41,'Current month raw data'!$B:$Q,11,FALSE)</f>
        <v>4.7497933604823297</v>
      </c>
      <c r="I41" s="73">
        <f>VLOOKUP($A41,'Current month raw data'!$B:$Q,12,FALSE)</f>
        <v>-0.108023939246504</v>
      </c>
      <c r="J41" s="91">
        <f>VLOOKUP($A41,'Current month raw data'!$B:$Q,13,FALSE)</f>
        <v>4.6366385073417602</v>
      </c>
      <c r="K41" s="73">
        <f>VLOOKUP($A41,'Current month raw data'!$B:$Q,14,FALSE)</f>
        <v>5.7846529750410198</v>
      </c>
      <c r="L41" s="73">
        <f>VLOOKUP($A41,'Current month raw data'!$B:$Q,15,FALSE)</f>
        <v>1.0971438724292599</v>
      </c>
      <c r="M41" s="76">
        <f>VLOOKUP($A41,'Current month raw data'!$B:$Q,16,FALSE)</f>
        <v>5.8990492997191799</v>
      </c>
    </row>
    <row r="42" spans="1:13" x14ac:dyDescent="0.3">
      <c r="A42" s="87" t="s">
        <v>46</v>
      </c>
      <c r="B42" s="75">
        <f>VLOOKUP($A42,'Current month raw data'!$B:$Q,5,FALSE)</f>
        <v>56.832242197512898</v>
      </c>
      <c r="C42" s="91">
        <f>VLOOKUP($A42,'Current month raw data'!$B:$Q,6,FALSE)</f>
        <v>54.579677230652699</v>
      </c>
      <c r="D42" s="74">
        <f>VLOOKUP($A42,'Current month raw data'!$B:$Q,7,FALSE)</f>
        <v>133.20552450493301</v>
      </c>
      <c r="E42" s="94">
        <f>VLOOKUP($A42,'Current month raw data'!$B:$Q,8,FALSE)</f>
        <v>124.08588661782601</v>
      </c>
      <c r="F42" s="74">
        <f>VLOOKUP($A42,'Current month raw data'!$B:$Q,9,FALSE)</f>
        <v>75.703686307111397</v>
      </c>
      <c r="G42" s="102">
        <f>VLOOKUP($A42,'Current month raw data'!$B:$Q,10,FALSE)</f>
        <v>67.725676404803593</v>
      </c>
      <c r="H42" s="73">
        <f>VLOOKUP($A42,'Current month raw data'!$B:$Q,11,FALSE)</f>
        <v>4.1271130229312902</v>
      </c>
      <c r="I42" s="73">
        <f>VLOOKUP($A42,'Current month raw data'!$B:$Q,12,FALSE)</f>
        <v>7.34945619979701</v>
      </c>
      <c r="J42" s="91">
        <f>VLOOKUP($A42,'Current month raw data'!$B:$Q,13,FALSE)</f>
        <v>11.7798895866647</v>
      </c>
      <c r="K42" s="73">
        <f>VLOOKUP($A42,'Current month raw data'!$B:$Q,14,FALSE)</f>
        <v>11.0413830383477</v>
      </c>
      <c r="L42" s="73">
        <f>VLOOKUP($A42,'Current month raw data'!$B:$Q,15,FALSE)</f>
        <v>-0.660679260865076</v>
      </c>
      <c r="M42" s="76">
        <f>VLOOKUP($A42,'Current month raw data'!$B:$Q,16,FALSE)</f>
        <v>3.4391667822512502</v>
      </c>
    </row>
    <row r="43" spans="1:13" x14ac:dyDescent="0.3">
      <c r="A43" s="87" t="s">
        <v>82</v>
      </c>
      <c r="B43" s="75">
        <f>VLOOKUP($A43,'Current month raw data'!$B:$Q,5,FALSE)</f>
        <v>60.0397416790859</v>
      </c>
      <c r="C43" s="91">
        <f>VLOOKUP($A43,'Current month raw data'!$B:$Q,6,FALSE)</f>
        <v>58.1185814741741</v>
      </c>
      <c r="D43" s="74">
        <f>VLOOKUP($A43,'Current month raw data'!$B:$Q,7,FALSE)</f>
        <v>110.864089773291</v>
      </c>
      <c r="E43" s="94">
        <f>VLOOKUP($A43,'Current month raw data'!$B:$Q,8,FALSE)</f>
        <v>108.94117136565001</v>
      </c>
      <c r="F43" s="74">
        <f>VLOOKUP($A43,'Current month raw data'!$B:$Q,9,FALSE)</f>
        <v>66.562513114753997</v>
      </c>
      <c r="G43" s="102">
        <f>VLOOKUP($A43,'Current month raw data'!$B:$Q,10,FALSE)</f>
        <v>63.315063439065099</v>
      </c>
      <c r="H43" s="73">
        <f>VLOOKUP($A43,'Current month raw data'!$B:$Q,11,FALSE)</f>
        <v>3.3055868814787002</v>
      </c>
      <c r="I43" s="73">
        <f>VLOOKUP($A43,'Current month raw data'!$B:$Q,12,FALSE)</f>
        <v>1.76509797309508</v>
      </c>
      <c r="J43" s="91">
        <f>VLOOKUP($A43,'Current month raw data'!$B:$Q,13,FALSE)</f>
        <v>5.1290317016176701</v>
      </c>
      <c r="K43" s="73">
        <f>VLOOKUP($A43,'Current month raw data'!$B:$Q,14,FALSE)</f>
        <v>7.0596149215138198</v>
      </c>
      <c r="L43" s="73">
        <f>VLOOKUP($A43,'Current month raw data'!$B:$Q,15,FALSE)</f>
        <v>1.8363939899832999</v>
      </c>
      <c r="M43" s="76">
        <f>VLOOKUP($A43,'Current month raw data'!$B:$Q,16,FALSE)</f>
        <v>5.20268447028716</v>
      </c>
    </row>
    <row r="44" spans="1:13" x14ac:dyDescent="0.3">
      <c r="A44" s="87" t="s">
        <v>37</v>
      </c>
      <c r="B44" s="75">
        <f>VLOOKUP($A44,'Current month raw data'!$B:$Q,5,FALSE)</f>
        <v>58.5683004884621</v>
      </c>
      <c r="C44" s="91">
        <f>VLOOKUP($A44,'Current month raw data'!$B:$Q,6,FALSE)</f>
        <v>59.738078862906903</v>
      </c>
      <c r="D44" s="74">
        <f>VLOOKUP($A44,'Current month raw data'!$B:$Q,7,FALSE)</f>
        <v>114.025692702941</v>
      </c>
      <c r="E44" s="94">
        <f>VLOOKUP($A44,'Current month raw data'!$B:$Q,8,FALSE)</f>
        <v>124.93096324509899</v>
      </c>
      <c r="F44" s="74">
        <f>VLOOKUP($A44,'Current month raw data'!$B:$Q,9,FALSE)</f>
        <v>66.782910336309001</v>
      </c>
      <c r="G44" s="102">
        <f>VLOOKUP($A44,'Current month raw data'!$B:$Q,10,FALSE)</f>
        <v>74.631357347546896</v>
      </c>
      <c r="H44" s="73">
        <f>VLOOKUP($A44,'Current month raw data'!$B:$Q,11,FALSE)</f>
        <v>-1.95817876421714</v>
      </c>
      <c r="I44" s="73">
        <f>VLOOKUP($A44,'Current month raw data'!$B:$Q,12,FALSE)</f>
        <v>-8.7290374290670396</v>
      </c>
      <c r="J44" s="91">
        <f>VLOOKUP($A44,'Current month raw data'!$B:$Q,13,FALSE)</f>
        <v>-10.5162860360276</v>
      </c>
      <c r="K44" s="73">
        <f>VLOOKUP($A44,'Current month raw data'!$B:$Q,14,FALSE)</f>
        <v>-8.6546062922792402</v>
      </c>
      <c r="L44" s="73">
        <f>VLOOKUP($A44,'Current month raw data'!$B:$Q,15,FALSE)</f>
        <v>2.0804676753782601</v>
      </c>
      <c r="M44" s="76">
        <f>VLOOKUP($A44,'Current month raw data'!$B:$Q,16,FALSE)</f>
        <v>8.1549634945457597E-2</v>
      </c>
    </row>
    <row r="45" spans="1:13" x14ac:dyDescent="0.3">
      <c r="A45" s="87" t="s">
        <v>35</v>
      </c>
      <c r="B45" s="75">
        <f>VLOOKUP($A45,'Current month raw data'!$B:$Q,5,FALSE)</f>
        <v>69.306282722513004</v>
      </c>
      <c r="C45" s="91">
        <f>VLOOKUP($A45,'Current month raw data'!$B:$Q,6,FALSE)</f>
        <v>64.982134736568497</v>
      </c>
      <c r="D45" s="74">
        <f>VLOOKUP($A45,'Current month raw data'!$B:$Q,7,FALSE)</f>
        <v>195.14430891676699</v>
      </c>
      <c r="E45" s="94">
        <f>VLOOKUP($A45,'Current month raw data'!$B:$Q,8,FALSE)</f>
        <v>193.089653493556</v>
      </c>
      <c r="F45" s="74">
        <f>VLOOKUP($A45,'Current month raw data'!$B:$Q,9,FALSE)</f>
        <v>135.247266454749</v>
      </c>
      <c r="G45" s="102">
        <f>VLOOKUP($A45,'Current month raw data'!$B:$Q,10,FALSE)</f>
        <v>125.473778795556</v>
      </c>
      <c r="H45" s="73">
        <f>VLOOKUP($A45,'Current month raw data'!$B:$Q,11,FALSE)</f>
        <v>6.6543643163989703</v>
      </c>
      <c r="I45" s="73">
        <f>VLOOKUP($A45,'Current month raw data'!$B:$Q,12,FALSE)</f>
        <v>1.0640940029858501</v>
      </c>
      <c r="J45" s="91">
        <f>VLOOKUP($A45,'Current month raw data'!$B:$Q,13,FALSE)</f>
        <v>7.7892670110124502</v>
      </c>
      <c r="K45" s="73">
        <f>VLOOKUP($A45,'Current month raw data'!$B:$Q,14,FALSE)</f>
        <v>12.347885397562701</v>
      </c>
      <c r="L45" s="73">
        <f>VLOOKUP($A45,'Current month raw data'!$B:$Q,15,FALSE)</f>
        <v>4.2291950886766703</v>
      </c>
      <c r="M45" s="76">
        <f>VLOOKUP($A45,'Current month raw data'!$B:$Q,16,FALSE)</f>
        <v>11.1649854539274</v>
      </c>
    </row>
    <row r="46" spans="1:13" x14ac:dyDescent="0.3">
      <c r="A46" s="87" t="s">
        <v>34</v>
      </c>
      <c r="B46" s="75">
        <f>VLOOKUP($A46,'Current month raw data'!$B:$Q,5,FALSE)</f>
        <v>66.035837431462298</v>
      </c>
      <c r="C46" s="91">
        <f>VLOOKUP($A46,'Current month raw data'!$B:$Q,6,FALSE)</f>
        <v>60.489720489720398</v>
      </c>
      <c r="D46" s="74">
        <f>VLOOKUP($A46,'Current month raw data'!$B:$Q,7,FALSE)</f>
        <v>114.477980551941</v>
      </c>
      <c r="E46" s="94">
        <f>VLOOKUP($A46,'Current month raw data'!$B:$Q,8,FALSE)</f>
        <v>118.612389826624</v>
      </c>
      <c r="F46" s="74">
        <f>VLOOKUP($A46,'Current month raw data'!$B:$Q,9,FALSE)</f>
        <v>75.596493132101003</v>
      </c>
      <c r="G46" s="102">
        <f>VLOOKUP($A46,'Current month raw data'!$B:$Q,10,FALSE)</f>
        <v>71.748303072303003</v>
      </c>
      <c r="H46" s="73">
        <f>VLOOKUP($A46,'Current month raw data'!$B:$Q,11,FALSE)</f>
        <v>9.1686932867946194</v>
      </c>
      <c r="I46" s="73">
        <f>VLOOKUP($A46,'Current month raw data'!$B:$Q,12,FALSE)</f>
        <v>-3.4856470565400199</v>
      </c>
      <c r="J46" s="91">
        <f>VLOOKUP($A46,'Current month raw data'!$B:$Q,13,FALSE)</f>
        <v>5.3634579425802604</v>
      </c>
      <c r="K46" s="73">
        <f>VLOOKUP($A46,'Current month raw data'!$B:$Q,14,FALSE)</f>
        <v>7.6452376104289304</v>
      </c>
      <c r="L46" s="73">
        <f>VLOOKUP($A46,'Current month raw data'!$B:$Q,15,FALSE)</f>
        <v>2.1656271656271602</v>
      </c>
      <c r="M46" s="76">
        <f>VLOOKUP($A46,'Current month raw data'!$B:$Q,16,FALSE)</f>
        <v>11.5328801649736</v>
      </c>
    </row>
    <row r="47" spans="1:13" x14ac:dyDescent="0.3">
      <c r="A47" s="87" t="s">
        <v>39</v>
      </c>
      <c r="B47" s="75">
        <f>VLOOKUP($A47,'Current month raw data'!$B:$Q,5,FALSE)</f>
        <v>63.904173106645999</v>
      </c>
      <c r="C47" s="91">
        <f>VLOOKUP($A47,'Current month raw data'!$B:$Q,6,FALSE)</f>
        <v>60.863869188337198</v>
      </c>
      <c r="D47" s="74">
        <f>VLOOKUP($A47,'Current month raw data'!$B:$Q,7,FALSE)</f>
        <v>136.338089456456</v>
      </c>
      <c r="E47" s="94">
        <f>VLOOKUP($A47,'Current month raw data'!$B:$Q,8,FALSE)</f>
        <v>129.58200537312399</v>
      </c>
      <c r="F47" s="74">
        <f>VLOOKUP($A47,'Current month raw data'!$B:$Q,9,FALSE)</f>
        <v>87.125728696548094</v>
      </c>
      <c r="G47" s="102">
        <f>VLOOKUP($A47,'Current month raw data'!$B:$Q,10,FALSE)</f>
        <v>78.868622241922694</v>
      </c>
      <c r="H47" s="73">
        <f>VLOOKUP($A47,'Current month raw data'!$B:$Q,11,FALSE)</f>
        <v>4.9952524524868096</v>
      </c>
      <c r="I47" s="73">
        <f>VLOOKUP($A47,'Current month raw data'!$B:$Q,12,FALSE)</f>
        <v>5.2137517581074801</v>
      </c>
      <c r="J47" s="91">
        <f>VLOOKUP($A47,'Current month raw data'!$B:$Q,13,FALSE)</f>
        <v>10.4694442731577</v>
      </c>
      <c r="K47" s="73">
        <f>VLOOKUP($A47,'Current month raw data'!$B:$Q,14,FALSE)</f>
        <v>5.6053936831162199</v>
      </c>
      <c r="L47" s="73">
        <f>VLOOKUP($A47,'Current month raw data'!$B:$Q,15,FALSE)</f>
        <v>-4.4030732860519999</v>
      </c>
      <c r="M47" s="76">
        <f>VLOOKUP($A47,'Current month raw data'!$B:$Q,16,FALSE)</f>
        <v>0.37223454012850099</v>
      </c>
    </row>
    <row r="48" spans="1:13" x14ac:dyDescent="0.3">
      <c r="A48" s="87" t="s">
        <v>38</v>
      </c>
      <c r="B48" s="75">
        <f>VLOOKUP($A48,'Current month raw data'!$B:$Q,5,FALSE)</f>
        <v>59.5903758202425</v>
      </c>
      <c r="C48" s="91">
        <f>VLOOKUP($A48,'Current month raw data'!$B:$Q,6,FALSE)</f>
        <v>56.047553184482602</v>
      </c>
      <c r="D48" s="74">
        <f>VLOOKUP($A48,'Current month raw data'!$B:$Q,7,FALSE)</f>
        <v>129.63478877469299</v>
      </c>
      <c r="E48" s="94">
        <f>VLOOKUP($A48,'Current month raw data'!$B:$Q,8,FALSE)</f>
        <v>144.567262418181</v>
      </c>
      <c r="F48" s="74">
        <f>VLOOKUP($A48,'Current month raw data'!$B:$Q,9,FALSE)</f>
        <v>77.249857824617195</v>
      </c>
      <c r="G48" s="102">
        <f>VLOOKUP($A48,'Current month raw data'!$B:$Q,10,FALSE)</f>
        <v>81.026413291180901</v>
      </c>
      <c r="H48" s="73">
        <f>VLOOKUP($A48,'Current month raw data'!$B:$Q,11,FALSE)</f>
        <v>6.3211013406751402</v>
      </c>
      <c r="I48" s="73">
        <f>VLOOKUP($A48,'Current month raw data'!$B:$Q,12,FALSE)</f>
        <v>-10.329083772987399</v>
      </c>
      <c r="J48" s="91">
        <f>VLOOKUP($A48,'Current month raw data'!$B:$Q,13,FALSE)</f>
        <v>-4.66089428516608</v>
      </c>
      <c r="K48" s="73">
        <f>VLOOKUP($A48,'Current month raw data'!$B:$Q,14,FALSE)</f>
        <v>-5.2637102074886801</v>
      </c>
      <c r="L48" s="73">
        <f>VLOOKUP($A48,'Current month raw data'!$B:$Q,15,FALSE)</f>
        <v>-0.63228610946453201</v>
      </c>
      <c r="M48" s="76">
        <f>VLOOKUP($A48,'Current month raw data'!$B:$Q,16,FALSE)</f>
        <v>5.6488477854683401</v>
      </c>
    </row>
    <row r="49" spans="1:13" x14ac:dyDescent="0.3">
      <c r="A49" s="87" t="s">
        <v>81</v>
      </c>
      <c r="B49" s="75">
        <f>VLOOKUP($A49,'Current month raw data'!$B:$Q,5,FALSE)</f>
        <v>64.284059520627196</v>
      </c>
      <c r="C49" s="91">
        <f>VLOOKUP($A49,'Current month raw data'!$B:$Q,6,FALSE)</f>
        <v>60.496374790853302</v>
      </c>
      <c r="D49" s="74">
        <f>VLOOKUP($A49,'Current month raw data'!$B:$Q,7,FALSE)</f>
        <v>142.03941396612399</v>
      </c>
      <c r="E49" s="94">
        <f>VLOOKUP($A49,'Current month raw data'!$B:$Q,8,FALSE)</f>
        <v>140.70042438769499</v>
      </c>
      <c r="F49" s="74">
        <f>VLOOKUP($A49,'Current month raw data'!$B:$Q,9,FALSE)</f>
        <v>91.308701416733399</v>
      </c>
      <c r="G49" s="102">
        <f>VLOOKUP($A49,'Current month raw data'!$B:$Q,10,FALSE)</f>
        <v>85.118656069901405</v>
      </c>
      <c r="H49" s="73">
        <f>VLOOKUP($A49,'Current month raw data'!$B:$Q,11,FALSE)</f>
        <v>6.2610110818518603</v>
      </c>
      <c r="I49" s="73">
        <f>VLOOKUP($A49,'Current month raw data'!$B:$Q,12,FALSE)</f>
        <v>0.95165994292894396</v>
      </c>
      <c r="J49" s="91">
        <f>VLOOKUP($A49,'Current month raw data'!$B:$Q,13,FALSE)</f>
        <v>7.2722545592691299</v>
      </c>
      <c r="K49" s="73">
        <f>VLOOKUP($A49,'Current month raw data'!$B:$Q,14,FALSE)</f>
        <v>11.9089526788136</v>
      </c>
      <c r="L49" s="73">
        <f>VLOOKUP($A49,'Current month raw data'!$B:$Q,15,FALSE)</f>
        <v>4.3223647518126</v>
      </c>
      <c r="M49" s="76">
        <f>VLOOKUP($A49,'Current month raw data'!$B:$Q,16,FALSE)</f>
        <v>10.853999569773499</v>
      </c>
    </row>
    <row r="50" spans="1:13" x14ac:dyDescent="0.3">
      <c r="A50" s="86"/>
      <c r="B50" s="67"/>
      <c r="C50" s="68"/>
      <c r="D50" s="69"/>
      <c r="E50" s="69"/>
      <c r="F50" s="69"/>
      <c r="G50" s="69"/>
      <c r="H50" s="68"/>
      <c r="I50" s="68"/>
      <c r="J50" s="68"/>
      <c r="K50" s="68"/>
      <c r="L50" s="68"/>
      <c r="M50" s="70"/>
    </row>
    <row r="51" spans="1:13" x14ac:dyDescent="0.3">
      <c r="A51" s="85" t="s">
        <v>47</v>
      </c>
      <c r="B51" s="75">
        <f>VLOOKUP($A51,'Current month raw data'!$B:$Q,5,FALSE)</f>
        <v>63.381446188340803</v>
      </c>
      <c r="C51" s="91">
        <f>VLOOKUP($A51,'Current month raw data'!$B:$Q,6,FALSE)</f>
        <v>61.563462510918001</v>
      </c>
      <c r="D51" s="74">
        <f>VLOOKUP($A51,'Current month raw data'!$B:$Q,7,FALSE)</f>
        <v>132.11130019825001</v>
      </c>
      <c r="E51" s="94">
        <f>VLOOKUP($A51,'Current month raw data'!$B:$Q,8,FALSE)</f>
        <v>135.43015248022999</v>
      </c>
      <c r="F51" s="74">
        <f>VLOOKUP($A51,'Current month raw data'!$B:$Q,9,FALSE)</f>
        <v>83.734052643871394</v>
      </c>
      <c r="G51" s="74">
        <f>VLOOKUP($A51,'Current month raw data'!$B:$Q,10,FALSE)</f>
        <v>83.3754911506458</v>
      </c>
      <c r="H51" s="97">
        <f>VLOOKUP($A51,'Current month raw data'!$B:$Q,11,FALSE)</f>
        <v>2.9530237632432699</v>
      </c>
      <c r="I51" s="73">
        <f>VLOOKUP($A51,'Current month raw data'!$B:$Q,12,FALSE)</f>
        <v>-2.4506007127656901</v>
      </c>
      <c r="J51" s="73">
        <f>VLOOKUP($A51,'Current month raw data'!$B:$Q,13,FALSE)</f>
        <v>0.43005622908739399</v>
      </c>
      <c r="K51" s="100">
        <f>VLOOKUP($A51,'Current month raw data'!$B:$Q,14,FALSE)</f>
        <v>-1.1627525512663499</v>
      </c>
      <c r="L51" s="73">
        <f>VLOOKUP($A51,'Current month raw data'!$B:$Q,15,FALSE)</f>
        <v>-1.58598813956695</v>
      </c>
      <c r="M51" s="76">
        <f>VLOOKUP($A51,'Current month raw data'!$B:$Q,16,FALSE)</f>
        <v>1.3202010170326799</v>
      </c>
    </row>
    <row r="52" spans="1:13" x14ac:dyDescent="0.3">
      <c r="A52" s="86"/>
      <c r="B52" s="67"/>
      <c r="C52" s="68"/>
      <c r="D52" s="69"/>
      <c r="E52" s="69"/>
      <c r="F52" s="69"/>
      <c r="G52" s="69"/>
      <c r="H52" s="68"/>
      <c r="I52" s="68"/>
      <c r="J52" s="68"/>
      <c r="K52" s="68"/>
      <c r="L52" s="68"/>
      <c r="M52" s="70"/>
    </row>
    <row r="53" spans="1:13" x14ac:dyDescent="0.3">
      <c r="A53" s="85" t="s">
        <v>48</v>
      </c>
      <c r="B53" s="75">
        <f>VLOOKUP($A53,'Current month raw data'!$B:$Q,5,FALSE)</f>
        <v>65.533308357268695</v>
      </c>
      <c r="C53" s="91">
        <f>VLOOKUP($A53,'Current month raw data'!$B:$Q,6,FALSE)</f>
        <v>64.903530814770605</v>
      </c>
      <c r="D53" s="74">
        <f>VLOOKUP($A53,'Current month raw data'!$B:$Q,7,FALSE)</f>
        <v>115.92404125519801</v>
      </c>
      <c r="E53" s="94">
        <f>VLOOKUP($A53,'Current month raw data'!$B:$Q,8,FALSE)</f>
        <v>114.400122850155</v>
      </c>
      <c r="F53" s="74">
        <f>VLOOKUP($A53,'Current month raw data'!$B:$Q,9,FALSE)</f>
        <v>75.968859415976297</v>
      </c>
      <c r="G53" s="102">
        <f>VLOOKUP($A53,'Current month raw data'!$B:$Q,10,FALSE)</f>
        <v>74.249718986186195</v>
      </c>
      <c r="H53" s="73">
        <f>VLOOKUP($A53,'Current month raw data'!$B:$Q,11,FALSE)</f>
        <v>0.97032863172793404</v>
      </c>
      <c r="I53" s="73">
        <f>VLOOKUP($A53,'Current month raw data'!$B:$Q,12,FALSE)</f>
        <v>1.33209507741393</v>
      </c>
      <c r="J53" s="91">
        <f>VLOOKUP($A53,'Current month raw data'!$B:$Q,13,FALSE)</f>
        <v>2.3153494090798499</v>
      </c>
      <c r="K53" s="73">
        <f>VLOOKUP($A53,'Current month raw data'!$B:$Q,14,FALSE)</f>
        <v>4.6859593191501103</v>
      </c>
      <c r="L53" s="73">
        <f>VLOOKUP($A53,'Current month raw data'!$B:$Q,15,FALSE)</f>
        <v>2.3169640955747601</v>
      </c>
      <c r="M53" s="76">
        <f>VLOOKUP($A53,'Current month raw data'!$B:$Q,16,FALSE)</f>
        <v>3.3097748933089202</v>
      </c>
    </row>
    <row r="54" spans="1:13" x14ac:dyDescent="0.3">
      <c r="A54" s="87" t="s">
        <v>64</v>
      </c>
      <c r="B54" s="75">
        <f>VLOOKUP($A54,'Current month raw data'!$B:$Q,5,FALSE)</f>
        <v>67.798465357707002</v>
      </c>
      <c r="C54" s="91">
        <f>VLOOKUP($A54,'Current month raw data'!$B:$Q,6,FALSE)</f>
        <v>65.531482735274196</v>
      </c>
      <c r="D54" s="74">
        <f>VLOOKUP($A54,'Current month raw data'!$B:$Q,7,FALSE)</f>
        <v>196.22087229332701</v>
      </c>
      <c r="E54" s="94">
        <f>VLOOKUP($A54,'Current month raw data'!$B:$Q,8,FALSE)</f>
        <v>192.14877879946201</v>
      </c>
      <c r="F54" s="74">
        <f>VLOOKUP($A54,'Current month raw data'!$B:$Q,9,FALSE)</f>
        <v>133.03474012638199</v>
      </c>
      <c r="G54" s="102">
        <f>VLOOKUP($A54,'Current month raw data'!$B:$Q,10,FALSE)</f>
        <v>125.91794380501</v>
      </c>
      <c r="H54" s="73">
        <f>VLOOKUP($A54,'Current month raw data'!$B:$Q,11,FALSE)</f>
        <v>3.4593794124737398</v>
      </c>
      <c r="I54" s="73">
        <f>VLOOKUP($A54,'Current month raw data'!$B:$Q,12,FALSE)</f>
        <v>2.1192398511752502</v>
      </c>
      <c r="J54" s="91">
        <f>VLOOKUP($A54,'Current month raw data'!$B:$Q,13,FALSE)</f>
        <v>5.6519318107614902</v>
      </c>
      <c r="K54" s="73">
        <f>VLOOKUP($A54,'Current month raw data'!$B:$Q,14,FALSE)</f>
        <v>5.6519318107614902</v>
      </c>
      <c r="L54" s="73">
        <f>VLOOKUP($A54,'Current month raw data'!$B:$Q,15,FALSE)</f>
        <v>0</v>
      </c>
      <c r="M54" s="76">
        <f>VLOOKUP($A54,'Current month raw data'!$B:$Q,16,FALSE)</f>
        <v>3.4593794124737398</v>
      </c>
    </row>
    <row r="55" spans="1:13" x14ac:dyDescent="0.3">
      <c r="A55" s="87" t="s">
        <v>31</v>
      </c>
      <c r="B55" s="75">
        <f>VLOOKUP($A55,'Current month raw data'!$B:$Q,5,FALSE)</f>
        <v>65.875693591032601</v>
      </c>
      <c r="C55" s="91">
        <f>VLOOKUP($A55,'Current month raw data'!$B:$Q,6,FALSE)</f>
        <v>63.028007346189099</v>
      </c>
      <c r="D55" s="74">
        <f>VLOOKUP($A55,'Current month raw data'!$B:$Q,7,FALSE)</f>
        <v>110.851292694577</v>
      </c>
      <c r="E55" s="94">
        <f>VLOOKUP($A55,'Current month raw data'!$B:$Q,8,FALSE)</f>
        <v>108.23579441328199</v>
      </c>
      <c r="F55" s="74">
        <f>VLOOKUP($A55,'Current month raw data'!$B:$Q,9,FALSE)</f>
        <v>73.024057917178695</v>
      </c>
      <c r="G55" s="102">
        <f>VLOOKUP($A55,'Current month raw data'!$B:$Q,10,FALSE)</f>
        <v>68.218864454009704</v>
      </c>
      <c r="H55" s="73">
        <f>VLOOKUP($A55,'Current month raw data'!$B:$Q,11,FALSE)</f>
        <v>4.5181283127074297</v>
      </c>
      <c r="I55" s="73">
        <f>VLOOKUP($A55,'Current month raw data'!$B:$Q,12,FALSE)</f>
        <v>2.4164818075879499</v>
      </c>
      <c r="J55" s="91">
        <f>VLOOKUP($A55,'Current month raw data'!$B:$Q,13,FALSE)</f>
        <v>7.0437898690154404</v>
      </c>
      <c r="K55" s="73">
        <f>VLOOKUP($A55,'Current month raw data'!$B:$Q,14,FALSE)</f>
        <v>9.9803676673045398</v>
      </c>
      <c r="L55" s="73">
        <f>VLOOKUP($A55,'Current month raw data'!$B:$Q,15,FALSE)</f>
        <v>2.74334251606978</v>
      </c>
      <c r="M55" s="76">
        <f>VLOOKUP($A55,'Current month raw data'!$B:$Q,16,FALSE)</f>
        <v>7.38541856371031</v>
      </c>
    </row>
    <row r="56" spans="1:13" x14ac:dyDescent="0.3">
      <c r="A56" s="87" t="s">
        <v>83</v>
      </c>
      <c r="B56" s="75">
        <f>VLOOKUP($A56,'Current month raw data'!$B:$Q,5,FALSE)</f>
        <v>71.259573465299795</v>
      </c>
      <c r="C56" s="91">
        <f>VLOOKUP($A56,'Current month raw data'!$B:$Q,6,FALSE)</f>
        <v>68.221749911441705</v>
      </c>
      <c r="D56" s="74">
        <f>VLOOKUP($A56,'Current month raw data'!$B:$Q,7,FALSE)</f>
        <v>108.242240649492</v>
      </c>
      <c r="E56" s="94">
        <f>VLOOKUP($A56,'Current month raw data'!$B:$Q,8,FALSE)</f>
        <v>101.31411011302001</v>
      </c>
      <c r="F56" s="74">
        <f>VLOOKUP($A56,'Current month raw data'!$B:$Q,9,FALSE)</f>
        <v>77.132958996111697</v>
      </c>
      <c r="G56" s="102">
        <f>VLOOKUP($A56,'Current month raw data'!$B:$Q,10,FALSE)</f>
        <v>69.118258826307695</v>
      </c>
      <c r="H56" s="73">
        <f>VLOOKUP($A56,'Current month raw data'!$B:$Q,11,FALSE)</f>
        <v>4.4528666558707704</v>
      </c>
      <c r="I56" s="73">
        <f>VLOOKUP($A56,'Current month raw data'!$B:$Q,12,FALSE)</f>
        <v>6.8382681629863402</v>
      </c>
      <c r="J56" s="91">
        <f>VLOOKUP($A56,'Current month raw data'!$B:$Q,13,FALSE)</f>
        <v>11.5956337817257</v>
      </c>
      <c r="K56" s="73">
        <f>VLOOKUP($A56,'Current month raw data'!$B:$Q,14,FALSE)</f>
        <v>11.832818975735799</v>
      </c>
      <c r="L56" s="73">
        <f>VLOOKUP($A56,'Current month raw data'!$B:$Q,15,FALSE)</f>
        <v>0.212539851222104</v>
      </c>
      <c r="M56" s="76">
        <f>VLOOKUP($A56,'Current month raw data'!$B:$Q,16,FALSE)</f>
        <v>4.6748706232583901</v>
      </c>
    </row>
    <row r="57" spans="1:13" x14ac:dyDescent="0.3">
      <c r="A57" s="87" t="s">
        <v>32</v>
      </c>
      <c r="B57" s="75">
        <f>VLOOKUP($A57,'Current month raw data'!$B:$Q,5,FALSE)</f>
        <v>61.831763250547098</v>
      </c>
      <c r="C57" s="91">
        <f>VLOOKUP($A57,'Current month raw data'!$B:$Q,6,FALSE)</f>
        <v>59.1868528545644</v>
      </c>
      <c r="D57" s="74">
        <f>VLOOKUP($A57,'Current month raw data'!$B:$Q,7,FALSE)</f>
        <v>93.600958463503503</v>
      </c>
      <c r="E57" s="94">
        <f>VLOOKUP($A57,'Current month raw data'!$B:$Q,8,FALSE)</f>
        <v>91.452906814752893</v>
      </c>
      <c r="F57" s="74">
        <f>VLOOKUP($A57,'Current month raw data'!$B:$Q,9,FALSE)</f>
        <v>57.875123037396499</v>
      </c>
      <c r="G57" s="102">
        <f>VLOOKUP($A57,'Current month raw data'!$B:$Q,10,FALSE)</f>
        <v>54.128097387669797</v>
      </c>
      <c r="H57" s="73">
        <f>VLOOKUP($A57,'Current month raw data'!$B:$Q,11,FALSE)</f>
        <v>4.46874646719575</v>
      </c>
      <c r="I57" s="73">
        <f>VLOOKUP($A57,'Current month raw data'!$B:$Q,12,FALSE)</f>
        <v>2.3488063130696202</v>
      </c>
      <c r="J57" s="91">
        <f>VLOOKUP($A57,'Current month raw data'!$B:$Q,13,FALSE)</f>
        <v>6.9225149794019396</v>
      </c>
      <c r="K57" s="73">
        <f>VLOOKUP($A57,'Current month raw data'!$B:$Q,14,FALSE)</f>
        <v>6.7396893624522702</v>
      </c>
      <c r="L57" s="73">
        <f>VLOOKUP($A57,'Current month raw data'!$B:$Q,15,FALSE)</f>
        <v>-0.17098888572242801</v>
      </c>
      <c r="M57" s="76">
        <f>VLOOKUP($A57,'Current month raw data'!$B:$Q,16,FALSE)</f>
        <v>4.2901165216833004</v>
      </c>
    </row>
    <row r="58" spans="1:13" ht="17.25" thickBot="1" x14ac:dyDescent="0.35">
      <c r="A58" s="87" t="s">
        <v>33</v>
      </c>
      <c r="B58" s="77">
        <f>VLOOKUP($A58,'Current month raw data'!$B:$Q,5,FALSE)</f>
        <v>63.288397280792701</v>
      </c>
      <c r="C58" s="92">
        <f>VLOOKUP($A58,'Current month raw data'!$B:$Q,6,FALSE)</f>
        <v>69.497050416590596</v>
      </c>
      <c r="D58" s="79">
        <f>VLOOKUP($A58,'Current month raw data'!$B:$Q,7,FALSE)</f>
        <v>97.609028546460806</v>
      </c>
      <c r="E58" s="95">
        <f>VLOOKUP($A58,'Current month raw data'!$B:$Q,8,FALSE)</f>
        <v>102.90226837775801</v>
      </c>
      <c r="F58" s="79">
        <f>VLOOKUP($A58,'Current month raw data'!$B:$Q,9,FALSE)</f>
        <v>61.775189768406399</v>
      </c>
      <c r="G58" s="103">
        <f>VLOOKUP($A58,'Current month raw data'!$B:$Q,10,FALSE)</f>
        <v>71.514041334306299</v>
      </c>
      <c r="H58" s="78">
        <f>VLOOKUP($A58,'Current month raw data'!$B:$Q,11,FALSE)</f>
        <v>-8.9336930108270707</v>
      </c>
      <c r="I58" s="78">
        <f>VLOOKUP($A58,'Current month raw data'!$B:$Q,12,FALSE)</f>
        <v>-5.1439486366483003</v>
      </c>
      <c r="J58" s="92">
        <f>VLOOKUP($A58,'Current month raw data'!$B:$Q,13,FALSE)</f>
        <v>-13.6180970676425</v>
      </c>
      <c r="K58" s="78">
        <f>VLOOKUP($A58,'Current month raw data'!$B:$Q,14,FALSE)</f>
        <v>-8.8112223377814303</v>
      </c>
      <c r="L58" s="78">
        <f>VLOOKUP($A58,'Current month raw data'!$B:$Q,15,FALSE)</f>
        <v>5.5646779784710798</v>
      </c>
      <c r="M58" s="80">
        <f>VLOOKUP($A58,'Current month raw data'!$B:$Q,16,FALSE)</f>
        <v>-3.8661462799936901</v>
      </c>
    </row>
    <row r="59" spans="1:13" ht="53.1" customHeight="1" thickBot="1" x14ac:dyDescent="0.35">
      <c r="A59" s="127" t="s">
        <v>85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9"/>
    </row>
    <row r="60" spans="1:13" x14ac:dyDescent="0.3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</row>
    <row r="67" spans="6:6" x14ac:dyDescent="0.3">
      <c r="F67" s="65"/>
    </row>
  </sheetData>
  <sheetProtection algorithmName="SHA-512" hashValue="Mgb00tT+BTXIj8pLIXdHUyuVsXulNFBLa4kJIqLGPpk0DJfuTwc6ZLrqCIclI7Rk0Jr0xFgGdsHr0M1kl5A98Q==" saltValue="x0dvWr3uTRCJmIV4LkwVXA==" spinCount="100000" sheet="1" formatCells="0" formatColumns="0" formatRows="0" insertColumns="0" insertRows="0" deleteColumns="0" deleteRows="0"/>
  <mergeCells count="7">
    <mergeCell ref="A59:M59"/>
    <mergeCell ref="A1:A3"/>
    <mergeCell ref="B1:M1"/>
    <mergeCell ref="B2:C2"/>
    <mergeCell ref="D2:E2"/>
    <mergeCell ref="F2:G2"/>
    <mergeCell ref="H2:M2"/>
  </mergeCells>
  <pageMargins left="0.7" right="0.7" top="0.75" bottom="0.75" header="0.3" footer="0.3"/>
  <pageSetup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M67"/>
  <sheetViews>
    <sheetView zoomScaleNormal="100" zoomScaleSheetLayoutView="115" workbookViewId="0">
      <pane ySplit="5" topLeftCell="A12" activePane="bottomLeft" state="frozen"/>
      <selection pane="bottomLeft" activeCell="A18" sqref="A18"/>
    </sheetView>
  </sheetViews>
  <sheetFormatPr defaultColWidth="9.140625" defaultRowHeight="14.25" x14ac:dyDescent="0.25"/>
  <cols>
    <col min="1" max="1" width="47.85546875" style="20" bestFit="1" customWidth="1"/>
    <col min="2" max="6" width="13" style="20" customWidth="1"/>
    <col min="7" max="7" width="13" style="21" customWidth="1"/>
    <col min="8" max="9" width="13" style="20" customWidth="1"/>
    <col min="10" max="11" width="13" style="21" customWidth="1"/>
    <col min="12" max="13" width="13" style="20" customWidth="1"/>
    <col min="14" max="16384" width="9.140625" style="20"/>
  </cols>
  <sheetData>
    <row r="1" spans="1:13" ht="24" customHeight="1" x14ac:dyDescent="0.25">
      <c r="A1" s="130" t="str">
        <f>'YTD Raw Data'!A1</f>
        <v>YTD September 2026 Monthly Report</v>
      </c>
      <c r="B1" s="133" t="str">
        <f>'YTD Raw Data'!F6</f>
        <v>Year to Date - September 2026 vs September 2025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3" ht="16.899999999999999" customHeight="1" x14ac:dyDescent="0.25">
      <c r="A2" s="131"/>
      <c r="B2" s="136" t="s">
        <v>45</v>
      </c>
      <c r="C2" s="137"/>
      <c r="D2" s="138" t="s">
        <v>2</v>
      </c>
      <c r="E2" s="137"/>
      <c r="F2" s="139" t="s">
        <v>3</v>
      </c>
      <c r="G2" s="139"/>
      <c r="H2" s="139" t="str">
        <f>'YTD Raw Data'!L7</f>
        <v>Percent Change from YTD 2025</v>
      </c>
      <c r="I2" s="139"/>
      <c r="J2" s="139"/>
      <c r="K2" s="139"/>
      <c r="L2" s="139"/>
      <c r="M2" s="140"/>
    </row>
    <row r="3" spans="1:13" s="48" customFormat="1" ht="33" x14ac:dyDescent="0.2">
      <c r="A3" s="132"/>
      <c r="B3" s="81">
        <f>'YTD Raw Data'!F8</f>
        <v>2026</v>
      </c>
      <c r="C3" s="82">
        <f>'YTD Raw Data'!G8</f>
        <v>2025</v>
      </c>
      <c r="D3" s="82">
        <f>'YTD Raw Data'!H8</f>
        <v>2026</v>
      </c>
      <c r="E3" s="82">
        <f>'YTD Raw Data'!I8</f>
        <v>2025</v>
      </c>
      <c r="F3" s="82">
        <f>'YTD Raw Data'!J8</f>
        <v>2026</v>
      </c>
      <c r="G3" s="82">
        <f>'YTD Raw Data'!K8</f>
        <v>2025</v>
      </c>
      <c r="H3" s="82" t="s">
        <v>6</v>
      </c>
      <c r="I3" s="82" t="s">
        <v>2</v>
      </c>
      <c r="J3" s="82" t="s">
        <v>3</v>
      </c>
      <c r="K3" s="83" t="s">
        <v>7</v>
      </c>
      <c r="L3" s="83" t="s">
        <v>43</v>
      </c>
      <c r="M3" s="84" t="s">
        <v>44</v>
      </c>
    </row>
    <row r="4" spans="1:13" ht="16.5" x14ac:dyDescent="0.3">
      <c r="A4" s="85" t="s">
        <v>10</v>
      </c>
      <c r="B4" s="75">
        <f>VLOOKUP($A4,'YTD Raw Data'!$B:$Q,5,FALSE)</f>
        <v>64.588198443712002</v>
      </c>
      <c r="C4" s="90">
        <f>VLOOKUP($A4,'YTD Raw Data'!$B:$Q,6,FALSE)</f>
        <v>63.452747687762901</v>
      </c>
      <c r="D4" s="74">
        <f>VLOOKUP($A4,'YTD Raw Data'!$B:$Q,7,FALSE)</f>
        <v>166.90540963974399</v>
      </c>
      <c r="E4" s="93">
        <f>VLOOKUP($A4,'YTD Raw Data'!$B:$Q,8,FALSE)</f>
        <v>160.83480058923101</v>
      </c>
      <c r="F4" s="74">
        <f>VLOOKUP($A4,'YTD Raw Data'!$B:$Q,9,FALSE)</f>
        <v>107.80119719140799</v>
      </c>
      <c r="G4" s="101">
        <f>VLOOKUP($A4,'YTD Raw Data'!$B:$Q,10,FALSE)</f>
        <v>102.054100212001</v>
      </c>
      <c r="H4" s="73">
        <f>VLOOKUP($A4,'YTD Raw Data'!$B:$Q,11,FALSE)</f>
        <v>1.7894430065289699</v>
      </c>
      <c r="I4" s="73">
        <f>VLOOKUP($A4,'YTD Raw Data'!$B:$Q,12,FALSE)</f>
        <v>3.7744375149361402</v>
      </c>
      <c r="J4" s="90">
        <f>VLOOKUP($A4,'YTD Raw Data'!$B:$Q,13,FALSE)</f>
        <v>5.6314219296119399</v>
      </c>
      <c r="K4" s="73">
        <f>VLOOKUP($A4,'YTD Raw Data'!$B:$Q,14,FALSE)</f>
        <v>6.0986467922476697</v>
      </c>
      <c r="L4" s="73">
        <f>VLOOKUP($A4,'YTD Raw Data'!$B:$Q,15,FALSE)</f>
        <v>0.44231617268871698</v>
      </c>
      <c r="M4" s="76">
        <f>VLOOKUP($A4,'YTD Raw Data'!$B:$Q,16,FALSE)</f>
        <v>2.23967417503661</v>
      </c>
    </row>
    <row r="5" spans="1:13" ht="16.5" x14ac:dyDescent="0.3">
      <c r="A5" s="85" t="s">
        <v>13</v>
      </c>
      <c r="B5" s="75">
        <f>VLOOKUP($A5,'YTD Raw Data'!$B:$Q,5,FALSE)</f>
        <v>65.752518205441305</v>
      </c>
      <c r="C5" s="91">
        <f>VLOOKUP($A5,'YTD Raw Data'!$B:$Q,6,FALSE)</f>
        <v>63.792245462611604</v>
      </c>
      <c r="D5" s="74">
        <f>VLOOKUP($A5,'YTD Raw Data'!$B:$Q,7,FALSE)</f>
        <v>140.04297065523099</v>
      </c>
      <c r="E5" s="94">
        <f>VLOOKUP($A5,'YTD Raw Data'!$B:$Q,8,FALSE)</f>
        <v>134.95811236418101</v>
      </c>
      <c r="F5" s="74">
        <f>VLOOKUP($A5,'YTD Raw Data'!$B:$Q,9,FALSE)</f>
        <v>92.081779775521696</v>
      </c>
      <c r="G5" s="102">
        <f>VLOOKUP($A5,'YTD Raw Data'!$B:$Q,10,FALSE)</f>
        <v>86.092810311065705</v>
      </c>
      <c r="H5" s="73">
        <f>VLOOKUP($A5,'YTD Raw Data'!$B:$Q,11,FALSE)</f>
        <v>3.0729013042480302</v>
      </c>
      <c r="I5" s="73">
        <f>VLOOKUP($A5,'YTD Raw Data'!$B:$Q,12,FALSE)</f>
        <v>3.7677307439870802</v>
      </c>
      <c r="J5" s="91">
        <f>VLOOKUP($A5,'YTD Raw Data'!$B:$Q,13,FALSE)</f>
        <v>6.9564106954076497</v>
      </c>
      <c r="K5" s="73">
        <f>VLOOKUP($A5,'YTD Raw Data'!$B:$Q,14,FALSE)</f>
        <v>7.5560144893894297</v>
      </c>
      <c r="L5" s="73">
        <f>VLOOKUP($A5,'YTD Raw Data'!$B:$Q,15,FALSE)</f>
        <v>0.56060575526355905</v>
      </c>
      <c r="M5" s="76">
        <f>VLOOKUP($A5,'YTD Raw Data'!$B:$Q,16,FALSE)</f>
        <v>3.6507339210767702</v>
      </c>
    </row>
    <row r="6" spans="1:13" ht="16.5" x14ac:dyDescent="0.3">
      <c r="A6" s="86"/>
      <c r="B6" s="67"/>
      <c r="C6" s="68"/>
      <c r="D6" s="69"/>
      <c r="E6" s="69"/>
      <c r="F6" s="69"/>
      <c r="G6" s="69"/>
      <c r="H6" s="68"/>
      <c r="I6" s="68"/>
      <c r="J6" s="68"/>
      <c r="K6" s="68"/>
      <c r="L6" s="68"/>
      <c r="M6" s="70"/>
    </row>
    <row r="7" spans="1:13" ht="16.5" x14ac:dyDescent="0.3">
      <c r="A7" s="85" t="s">
        <v>77</v>
      </c>
      <c r="B7" s="75"/>
      <c r="C7" s="91"/>
      <c r="D7" s="74"/>
      <c r="E7" s="94"/>
      <c r="F7" s="74"/>
      <c r="G7" s="102"/>
      <c r="H7" s="73"/>
      <c r="I7" s="73"/>
      <c r="J7" s="91"/>
      <c r="K7" s="73"/>
      <c r="L7" s="73"/>
      <c r="M7" s="76"/>
    </row>
    <row r="8" spans="1:13" ht="16.5" x14ac:dyDescent="0.3">
      <c r="A8" s="87" t="s">
        <v>71</v>
      </c>
      <c r="B8" s="75">
        <f>VLOOKUP($A8,'YTD Raw Data'!$B:$Q,5,FALSE)</f>
        <v>64.719081497604904</v>
      </c>
      <c r="C8" s="91">
        <f>VLOOKUP($A8,'YTD Raw Data'!$B:$Q,6,FALSE)</f>
        <v>61.144312441748397</v>
      </c>
      <c r="D8" s="74">
        <f>VLOOKUP($A8,'YTD Raw Data'!$B:$Q,7,FALSE)</f>
        <v>331.187627783256</v>
      </c>
      <c r="E8" s="94">
        <f>VLOOKUP($A8,'YTD Raw Data'!$B:$Q,8,FALSE)</f>
        <v>319.00157513395197</v>
      </c>
      <c r="F8" s="74">
        <f>VLOOKUP($A8,'YTD Raw Data'!$B:$Q,9,FALSE)</f>
        <v>214.34159073503</v>
      </c>
      <c r="G8" s="102">
        <f>VLOOKUP($A8,'YTD Raw Data'!$B:$Q,10,FALSE)</f>
        <v>195.05131979400201</v>
      </c>
      <c r="H8" s="73">
        <f>VLOOKUP($A8,'YTD Raw Data'!$B:$Q,11,FALSE)</f>
        <v>5.8464457495735704</v>
      </c>
      <c r="I8" s="73">
        <f>VLOOKUP($A8,'YTD Raw Data'!$B:$Q,12,FALSE)</f>
        <v>3.82006033800501</v>
      </c>
      <c r="J8" s="91">
        <f>VLOOKUP($A8,'YTD Raw Data'!$B:$Q,13,FALSE)</f>
        <v>9.8898438428410191</v>
      </c>
      <c r="K8" s="73">
        <f>VLOOKUP($A8,'YTD Raw Data'!$B:$Q,14,FALSE)</f>
        <v>15.276678717932599</v>
      </c>
      <c r="L8" s="73">
        <f>VLOOKUP($A8,'YTD Raw Data'!$B:$Q,15,FALSE)</f>
        <v>4.9020316042996503</v>
      </c>
      <c r="M8" s="76">
        <f>VLOOKUP($A8,'YTD Raw Data'!$B:$Q,16,FALSE)</f>
        <v>11.0350719722455</v>
      </c>
    </row>
    <row r="9" spans="1:13" ht="16.5" x14ac:dyDescent="0.3">
      <c r="A9" s="87" t="s">
        <v>72</v>
      </c>
      <c r="B9" s="75">
        <f>VLOOKUP($A9,'YTD Raw Data'!$B:$Q,5,FALSE)</f>
        <v>70.802911140461205</v>
      </c>
      <c r="C9" s="91">
        <f>VLOOKUP($A9,'YTD Raw Data'!$B:$Q,6,FALSE)</f>
        <v>68.980465112314405</v>
      </c>
      <c r="D9" s="74">
        <f>VLOOKUP($A9,'YTD Raw Data'!$B:$Q,7,FALSE)</f>
        <v>203.24005705330299</v>
      </c>
      <c r="E9" s="94">
        <f>VLOOKUP($A9,'YTD Raw Data'!$B:$Q,8,FALSE)</f>
        <v>196.81581865872801</v>
      </c>
      <c r="F9" s="74">
        <f>VLOOKUP($A9,'YTD Raw Data'!$B:$Q,9,FALSE)</f>
        <v>143.899876997272</v>
      </c>
      <c r="G9" s="102">
        <f>VLOOKUP($A9,'YTD Raw Data'!$B:$Q,10,FALSE)</f>
        <v>135.76446712539999</v>
      </c>
      <c r="H9" s="73">
        <f>VLOOKUP($A9,'YTD Raw Data'!$B:$Q,11,FALSE)</f>
        <v>2.64197410843708</v>
      </c>
      <c r="I9" s="73">
        <f>VLOOKUP($A9,'YTD Raw Data'!$B:$Q,12,FALSE)</f>
        <v>3.2640864125429401</v>
      </c>
      <c r="J9" s="91">
        <f>VLOOKUP($A9,'YTD Raw Data'!$B:$Q,13,FALSE)</f>
        <v>5.9922968388764302</v>
      </c>
      <c r="K9" s="73">
        <f>VLOOKUP($A9,'YTD Raw Data'!$B:$Q,14,FALSE)</f>
        <v>7.7625582052131197</v>
      </c>
      <c r="L9" s="73">
        <f>VLOOKUP($A9,'YTD Raw Data'!$B:$Q,15,FALSE)</f>
        <v>1.67017926692139</v>
      </c>
      <c r="M9" s="76">
        <f>VLOOKUP($A9,'YTD Raw Data'!$B:$Q,16,FALSE)</f>
        <v>4.3562790791550201</v>
      </c>
    </row>
    <row r="10" spans="1:13" ht="16.5" x14ac:dyDescent="0.3">
      <c r="A10" s="87" t="s">
        <v>73</v>
      </c>
      <c r="B10" s="75">
        <f>VLOOKUP($A10,'YTD Raw Data'!$B:$Q,5,FALSE)</f>
        <v>71.582194879390002</v>
      </c>
      <c r="C10" s="91">
        <f>VLOOKUP($A10,'YTD Raw Data'!$B:$Q,6,FALSE)</f>
        <v>68.809329832331201</v>
      </c>
      <c r="D10" s="74">
        <f>VLOOKUP($A10,'YTD Raw Data'!$B:$Q,7,FALSE)</f>
        <v>160.618591186733</v>
      </c>
      <c r="E10" s="94">
        <f>VLOOKUP($A10,'YTD Raw Data'!$B:$Q,8,FALSE)</f>
        <v>154.26462618814799</v>
      </c>
      <c r="F10" s="74">
        <f>VLOOKUP($A10,'YTD Raw Data'!$B:$Q,9,FALSE)</f>
        <v>114.97431295581799</v>
      </c>
      <c r="G10" s="102">
        <f>VLOOKUP($A10,'YTD Raw Data'!$B:$Q,10,FALSE)</f>
        <v>106.14845544841501</v>
      </c>
      <c r="H10" s="73">
        <f>VLOOKUP($A10,'YTD Raw Data'!$B:$Q,11,FALSE)</f>
        <v>4.0297806326779799</v>
      </c>
      <c r="I10" s="73">
        <f>VLOOKUP($A10,'YTD Raw Data'!$B:$Q,12,FALSE)</f>
        <v>4.1188736235849097</v>
      </c>
      <c r="J10" s="91">
        <f>VLOOKUP($A10,'YTD Raw Data'!$B:$Q,13,FALSE)</f>
        <v>8.3146358278305996</v>
      </c>
      <c r="K10" s="73">
        <f>VLOOKUP($A10,'YTD Raw Data'!$B:$Q,14,FALSE)</f>
        <v>9.7720743815935496</v>
      </c>
      <c r="L10" s="73">
        <f>VLOOKUP($A10,'YTD Raw Data'!$B:$Q,15,FALSE)</f>
        <v>1.34556012917736</v>
      </c>
      <c r="M10" s="76">
        <f>VLOOKUP($A10,'YTD Raw Data'!$B:$Q,16,FALSE)</f>
        <v>5.4295638833419702</v>
      </c>
    </row>
    <row r="11" spans="1:13" ht="16.5" x14ac:dyDescent="0.3">
      <c r="A11" s="87" t="s">
        <v>74</v>
      </c>
      <c r="B11" s="75">
        <f>VLOOKUP($A11,'YTD Raw Data'!$B:$Q,5,FALSE)</f>
        <v>68.146585289138997</v>
      </c>
      <c r="C11" s="91">
        <f>VLOOKUP($A11,'YTD Raw Data'!$B:$Q,6,FALSE)</f>
        <v>65.694687405655699</v>
      </c>
      <c r="D11" s="74">
        <f>VLOOKUP($A11,'YTD Raw Data'!$B:$Q,7,FALSE)</f>
        <v>131.260857273178</v>
      </c>
      <c r="E11" s="94">
        <f>VLOOKUP($A11,'YTD Raw Data'!$B:$Q,8,FALSE)</f>
        <v>127.81587887795</v>
      </c>
      <c r="F11" s="74">
        <f>VLOOKUP($A11,'YTD Raw Data'!$B:$Q,9,FALSE)</f>
        <v>89.449792052921595</v>
      </c>
      <c r="G11" s="102">
        <f>VLOOKUP($A11,'YTD Raw Data'!$B:$Q,10,FALSE)</f>
        <v>83.968242083660996</v>
      </c>
      <c r="H11" s="73">
        <f>VLOOKUP($A11,'YTD Raw Data'!$B:$Q,11,FALSE)</f>
        <v>3.7322620447877499</v>
      </c>
      <c r="I11" s="73">
        <f>VLOOKUP($A11,'YTD Raw Data'!$B:$Q,12,FALSE)</f>
        <v>2.69526636711378</v>
      </c>
      <c r="J11" s="91">
        <f>VLOOKUP($A11,'YTD Raw Data'!$B:$Q,13,FALSE)</f>
        <v>6.5281228155272499</v>
      </c>
      <c r="K11" s="73">
        <f>VLOOKUP($A11,'YTD Raw Data'!$B:$Q,14,FALSE)</f>
        <v>5.7457217287679798</v>
      </c>
      <c r="L11" s="73">
        <f>VLOOKUP($A11,'YTD Raw Data'!$B:$Q,15,FALSE)</f>
        <v>-0.73445496464265703</v>
      </c>
      <c r="M11" s="76">
        <f>VLOOKUP($A11,'YTD Raw Data'!$B:$Q,16,FALSE)</f>
        <v>2.9703952962636699</v>
      </c>
    </row>
    <row r="12" spans="1:13" ht="16.5" x14ac:dyDescent="0.3">
      <c r="A12" s="87" t="s">
        <v>75</v>
      </c>
      <c r="B12" s="75">
        <f>VLOOKUP($A12,'YTD Raw Data'!$B:$Q,5,FALSE)</f>
        <v>61.905217465580499</v>
      </c>
      <c r="C12" s="91">
        <f>VLOOKUP($A12,'YTD Raw Data'!$B:$Q,6,FALSE)</f>
        <v>60.253654041582898</v>
      </c>
      <c r="D12" s="74">
        <f>VLOOKUP($A12,'YTD Raw Data'!$B:$Q,7,FALSE)</f>
        <v>95.053890931012802</v>
      </c>
      <c r="E12" s="94">
        <f>VLOOKUP($A12,'YTD Raw Data'!$B:$Q,8,FALSE)</f>
        <v>92.032648244846698</v>
      </c>
      <c r="F12" s="74">
        <f>VLOOKUP($A12,'YTD Raw Data'!$B:$Q,9,FALSE)</f>
        <v>58.8433178903392</v>
      </c>
      <c r="G12" s="102">
        <f>VLOOKUP($A12,'YTD Raw Data'!$B:$Q,10,FALSE)</f>
        <v>55.4530334787569</v>
      </c>
      <c r="H12" s="73">
        <f>VLOOKUP($A12,'YTD Raw Data'!$B:$Q,11,FALSE)</f>
        <v>2.7410178689872899</v>
      </c>
      <c r="I12" s="73">
        <f>VLOOKUP($A12,'YTD Raw Data'!$B:$Q,12,FALSE)</f>
        <v>3.2827944689022601</v>
      </c>
      <c r="J12" s="91">
        <f>VLOOKUP($A12,'YTD Raw Data'!$B:$Q,13,FALSE)</f>
        <v>6.1137943208842804</v>
      </c>
      <c r="K12" s="73">
        <f>VLOOKUP($A12,'YTD Raw Data'!$B:$Q,14,FALSE)</f>
        <v>7.3684592867738701</v>
      </c>
      <c r="L12" s="73">
        <f>VLOOKUP($A12,'YTD Raw Data'!$B:$Q,15,FALSE)</f>
        <v>1.1823768756166799</v>
      </c>
      <c r="M12" s="76">
        <f>VLOOKUP($A12,'YTD Raw Data'!$B:$Q,16,FALSE)</f>
        <v>3.9558039060433901</v>
      </c>
    </row>
    <row r="13" spans="1:13" ht="16.5" x14ac:dyDescent="0.3">
      <c r="A13" s="87" t="s">
        <v>76</v>
      </c>
      <c r="B13" s="75">
        <f>VLOOKUP($A13,'YTD Raw Data'!$B:$Q,5,FALSE)</f>
        <v>55.658501699295897</v>
      </c>
      <c r="C13" s="91">
        <f>VLOOKUP($A13,'YTD Raw Data'!$B:$Q,6,FALSE)</f>
        <v>55.142883743322002</v>
      </c>
      <c r="D13" s="74">
        <f>VLOOKUP($A13,'YTD Raw Data'!$B:$Q,7,FALSE)</f>
        <v>68.974317012105203</v>
      </c>
      <c r="E13" s="94">
        <f>VLOOKUP($A13,'YTD Raw Data'!$B:$Q,8,FALSE)</f>
        <v>68.711136303191793</v>
      </c>
      <c r="F13" s="74">
        <f>VLOOKUP($A13,'YTD Raw Data'!$B:$Q,9,FALSE)</f>
        <v>38.390071406260297</v>
      </c>
      <c r="G13" s="102">
        <f>VLOOKUP($A13,'YTD Raw Data'!$B:$Q,10,FALSE)</f>
        <v>37.889302010384597</v>
      </c>
      <c r="H13" s="73">
        <f>VLOOKUP($A13,'YTD Raw Data'!$B:$Q,11,FALSE)</f>
        <v>0.93505801831833602</v>
      </c>
      <c r="I13" s="73">
        <f>VLOOKUP($A13,'YTD Raw Data'!$B:$Q,12,FALSE)</f>
        <v>0.38302482402868399</v>
      </c>
      <c r="J13" s="91">
        <f>VLOOKUP($A13,'YTD Raw Data'!$B:$Q,13,FALSE)</f>
        <v>1.3216643466762501</v>
      </c>
      <c r="K13" s="73">
        <f>VLOOKUP($A13,'YTD Raw Data'!$B:$Q,14,FALSE)</f>
        <v>0.84223847654246797</v>
      </c>
      <c r="L13" s="73">
        <f>VLOOKUP($A13,'YTD Raw Data'!$B:$Q,15,FALSE)</f>
        <v>-0.47317212288716998</v>
      </c>
      <c r="M13" s="76">
        <f>VLOOKUP($A13,'YTD Raw Data'!$B:$Q,16,FALSE)</f>
        <v>0.45746146155566098</v>
      </c>
    </row>
    <row r="14" spans="1:13" ht="16.5" x14ac:dyDescent="0.25">
      <c r="A14" s="72" t="s">
        <v>49</v>
      </c>
      <c r="B14" s="67"/>
      <c r="C14" s="68"/>
      <c r="D14" s="69"/>
      <c r="E14" s="69"/>
      <c r="F14" s="69"/>
      <c r="G14" s="69"/>
      <c r="H14" s="68"/>
      <c r="I14" s="68"/>
      <c r="J14" s="68"/>
      <c r="K14" s="68"/>
      <c r="L14" s="68"/>
      <c r="M14" s="70"/>
    </row>
    <row r="15" spans="1:13" ht="16.5" x14ac:dyDescent="0.3">
      <c r="A15" s="87" t="s">
        <v>50</v>
      </c>
      <c r="B15" s="75">
        <f>VLOOKUP($A15,'YTD Raw Data'!$B:$Q,5,FALSE)</f>
        <v>64.920109136934002</v>
      </c>
      <c r="C15" s="91">
        <f>VLOOKUP($A15,'YTD Raw Data'!$B:$Q,6,FALSE)</f>
        <v>63.6881848524921</v>
      </c>
      <c r="D15" s="74">
        <f>VLOOKUP($A15,'YTD Raw Data'!$B:$Q,7,FALSE)</f>
        <v>126.88114376728601</v>
      </c>
      <c r="E15" s="94">
        <f>VLOOKUP($A15,'YTD Raw Data'!$B:$Q,8,FALSE)</f>
        <v>124.00448584231501</v>
      </c>
      <c r="F15" s="74">
        <f>VLOOKUP($A15,'YTD Raw Data'!$B:$Q,9,FALSE)</f>
        <v>82.371377007912599</v>
      </c>
      <c r="G15" s="102">
        <f>VLOOKUP($A15,'YTD Raw Data'!$B:$Q,10,FALSE)</f>
        <v>78.976206168636097</v>
      </c>
      <c r="H15" s="73">
        <f>VLOOKUP($A15,'YTD Raw Data'!$B:$Q,11,FALSE)</f>
        <v>1.93430584855754</v>
      </c>
      <c r="I15" s="73">
        <f>VLOOKUP($A15,'YTD Raw Data'!$B:$Q,12,FALSE)</f>
        <v>2.3198015018822602</v>
      </c>
      <c r="J15" s="91">
        <f>VLOOKUP($A15,'YTD Raw Data'!$B:$Q,13,FALSE)</f>
        <v>4.2989794065656497</v>
      </c>
      <c r="K15" s="73">
        <f>VLOOKUP($A15,'YTD Raw Data'!$B:$Q,14,FALSE)</f>
        <v>7.1184831240894599</v>
      </c>
      <c r="L15" s="73">
        <f>VLOOKUP($A15,'YTD Raw Data'!$B:$Q,15,FALSE)</f>
        <v>2.7032898438374602</v>
      </c>
      <c r="M15" s="76">
        <f>VLOOKUP($A15,'YTD Raw Data'!$B:$Q,16,FALSE)</f>
        <v>4.6898855859478097</v>
      </c>
    </row>
    <row r="16" spans="1:13" ht="16.5" x14ac:dyDescent="0.3">
      <c r="A16" s="87" t="s">
        <v>51</v>
      </c>
      <c r="B16" s="75">
        <f>VLOOKUP($A16,'YTD Raw Data'!$B:$Q,5,FALSE)</f>
        <v>55.877872855158799</v>
      </c>
      <c r="C16" s="91">
        <f>VLOOKUP($A16,'YTD Raw Data'!$B:$Q,6,FALSE)</f>
        <v>58.335475844909801</v>
      </c>
      <c r="D16" s="74">
        <f>VLOOKUP($A16,'YTD Raw Data'!$B:$Q,7,FALSE)</f>
        <v>121.756384946883</v>
      </c>
      <c r="E16" s="94">
        <f>VLOOKUP($A16,'YTD Raw Data'!$B:$Q,8,FALSE)</f>
        <v>118.999588558105</v>
      </c>
      <c r="F16" s="74">
        <f>VLOOKUP($A16,'YTD Raw Data'!$B:$Q,9,FALSE)</f>
        <v>68.034877973657004</v>
      </c>
      <c r="G16" s="102">
        <f>VLOOKUP($A16,'YTD Raw Data'!$B:$Q,10,FALSE)</f>
        <v>69.418976238855393</v>
      </c>
      <c r="H16" s="73">
        <f>VLOOKUP($A16,'YTD Raw Data'!$B:$Q,11,FALSE)</f>
        <v>-4.2128789628540098</v>
      </c>
      <c r="I16" s="73">
        <f>VLOOKUP($A16,'YTD Raw Data'!$B:$Q,12,FALSE)</f>
        <v>2.3166436306054101</v>
      </c>
      <c r="J16" s="91">
        <f>VLOOKUP($A16,'YTD Raw Data'!$B:$Q,13,FALSE)</f>
        <v>-1.99383272440666</v>
      </c>
      <c r="K16" s="73">
        <f>VLOOKUP($A16,'YTD Raw Data'!$B:$Q,14,FALSE)</f>
        <v>-3.2371814053872399</v>
      </c>
      <c r="L16" s="73">
        <f>VLOOKUP($A16,'YTD Raw Data'!$B:$Q,15,FALSE)</f>
        <v>-1.26864330637915</v>
      </c>
      <c r="M16" s="76">
        <f>VLOOKUP($A16,'YTD Raw Data'!$B:$Q,16,FALSE)</f>
        <v>-5.42807586226506</v>
      </c>
    </row>
    <row r="17" spans="1:13" ht="16.5" x14ac:dyDescent="0.3">
      <c r="A17" s="87" t="s">
        <v>52</v>
      </c>
      <c r="B17" s="75">
        <f>VLOOKUP($A17,'YTD Raw Data'!$B:$Q,5,FALSE)</f>
        <v>54.621771697734502</v>
      </c>
      <c r="C17" s="91">
        <f>VLOOKUP($A17,'YTD Raw Data'!$B:$Q,6,FALSE)</f>
        <v>56.015798641653802</v>
      </c>
      <c r="D17" s="74">
        <f>VLOOKUP($A17,'YTD Raw Data'!$B:$Q,7,FALSE)</f>
        <v>130.190384999228</v>
      </c>
      <c r="E17" s="94">
        <f>VLOOKUP($A17,'YTD Raw Data'!$B:$Q,8,FALSE)</f>
        <v>132.462236716386</v>
      </c>
      <c r="F17" s="74">
        <f>VLOOKUP($A17,'YTD Raw Data'!$B:$Q,9,FALSE)</f>
        <v>71.112294866680301</v>
      </c>
      <c r="G17" s="102">
        <f>VLOOKUP($A17,'YTD Raw Data'!$B:$Q,10,FALSE)</f>
        <v>74.1997797952817</v>
      </c>
      <c r="H17" s="73">
        <f>VLOOKUP($A17,'YTD Raw Data'!$B:$Q,11,FALSE)</f>
        <v>-2.4886317391227402</v>
      </c>
      <c r="I17" s="73">
        <f>VLOOKUP($A17,'YTD Raw Data'!$B:$Q,12,FALSE)</f>
        <v>-1.7150938814521399</v>
      </c>
      <c r="J17" s="91">
        <f>VLOOKUP($A17,'YTD Raw Data'!$B:$Q,13,FALSE)</f>
        <v>-4.16104324988531</v>
      </c>
      <c r="K17" s="73">
        <f>VLOOKUP($A17,'YTD Raw Data'!$B:$Q,14,FALSE)</f>
        <v>-4.16104324988531</v>
      </c>
      <c r="L17" s="73">
        <f>VLOOKUP($A17,'YTD Raw Data'!$B:$Q,15,FALSE)</f>
        <v>0</v>
      </c>
      <c r="M17" s="76">
        <f>VLOOKUP($A17,'YTD Raw Data'!$B:$Q,16,FALSE)</f>
        <v>-2.4886317391227402</v>
      </c>
    </row>
    <row r="18" spans="1:13" ht="16.5" x14ac:dyDescent="0.3">
      <c r="A18" s="87" t="s">
        <v>53</v>
      </c>
      <c r="B18" s="75">
        <f>VLOOKUP($A18,'YTD Raw Data'!$B:$Q,5,FALSE)</f>
        <v>66.880844561429498</v>
      </c>
      <c r="C18" s="91">
        <f>VLOOKUP($A18,'YTD Raw Data'!$B:$Q,6,FALSE)</f>
        <v>63.865767719700997</v>
      </c>
      <c r="D18" s="74">
        <f>VLOOKUP($A18,'YTD Raw Data'!$B:$Q,7,FALSE)</f>
        <v>139.108412197105</v>
      </c>
      <c r="E18" s="94">
        <f>VLOOKUP($A18,'YTD Raw Data'!$B:$Q,8,FALSE)</f>
        <v>135.343996276204</v>
      </c>
      <c r="F18" s="74">
        <f>VLOOKUP($A18,'YTD Raw Data'!$B:$Q,9,FALSE)</f>
        <v>93.0368809334188</v>
      </c>
      <c r="G18" s="102">
        <f>VLOOKUP($A18,'YTD Raw Data'!$B:$Q,10,FALSE)</f>
        <v>86.438482284321594</v>
      </c>
      <c r="H18" s="73">
        <f>VLOOKUP($A18,'YTD Raw Data'!$B:$Q,11,FALSE)</f>
        <v>4.7209592076952998</v>
      </c>
      <c r="I18" s="73">
        <f>VLOOKUP($A18,'YTD Raw Data'!$B:$Q,12,FALSE)</f>
        <v>2.7813689742237999</v>
      </c>
      <c r="J18" s="91">
        <f>VLOOKUP($A18,'YTD Raw Data'!$B:$Q,13,FALSE)</f>
        <v>7.6336354766077097</v>
      </c>
      <c r="K18" s="73">
        <f>VLOOKUP($A18,'YTD Raw Data'!$B:$Q,14,FALSE)</f>
        <v>5.9022978924883898</v>
      </c>
      <c r="L18" s="73">
        <f>VLOOKUP($A18,'YTD Raw Data'!$B:$Q,15,FALSE)</f>
        <v>-1.6085469718205201</v>
      </c>
      <c r="M18" s="76">
        <f>VLOOKUP($A18,'YTD Raw Data'!$B:$Q,16,FALSE)</f>
        <v>3.0364733894985099</v>
      </c>
    </row>
    <row r="19" spans="1:13" ht="16.5" x14ac:dyDescent="0.3">
      <c r="A19" s="88" t="s">
        <v>54</v>
      </c>
      <c r="B19" s="75">
        <f>VLOOKUP($A19,'YTD Raw Data'!$B:$Q,5,FALSE)</f>
        <v>71.896927601048901</v>
      </c>
      <c r="C19" s="91">
        <f>VLOOKUP($A19,'YTD Raw Data'!$B:$Q,6,FALSE)</f>
        <v>68.307253751945396</v>
      </c>
      <c r="D19" s="74">
        <f>VLOOKUP($A19,'YTD Raw Data'!$B:$Q,7,FALSE)</f>
        <v>160.38326338818999</v>
      </c>
      <c r="E19" s="94">
        <f>VLOOKUP($A19,'YTD Raw Data'!$B:$Q,8,FALSE)</f>
        <v>151.172694946825</v>
      </c>
      <c r="F19" s="74">
        <f>VLOOKUP($A19,'YTD Raw Data'!$B:$Q,9,FALSE)</f>
        <v>115.310638762407</v>
      </c>
      <c r="G19" s="102">
        <f>VLOOKUP($A19,'YTD Raw Data'!$B:$Q,10,FALSE)</f>
        <v>103.261916340982</v>
      </c>
      <c r="H19" s="73">
        <f>VLOOKUP($A19,'YTD Raw Data'!$B:$Q,11,FALSE)</f>
        <v>5.2551868973378699</v>
      </c>
      <c r="I19" s="73">
        <f>VLOOKUP($A19,'YTD Raw Data'!$B:$Q,12,FALSE)</f>
        <v>6.0927460773291902</v>
      </c>
      <c r="J19" s="91">
        <f>VLOOKUP($A19,'YTD Raw Data'!$B:$Q,13,FALSE)</f>
        <v>11.668118168210899</v>
      </c>
      <c r="K19" s="73">
        <f>VLOOKUP($A19,'YTD Raw Data'!$B:$Q,14,FALSE)</f>
        <v>12.1419132348846</v>
      </c>
      <c r="L19" s="73">
        <f>VLOOKUP($A19,'YTD Raw Data'!$B:$Q,15,FALSE)</f>
        <v>0.424288574434525</v>
      </c>
      <c r="M19" s="76">
        <f>VLOOKUP($A19,'YTD Raw Data'!$B:$Q,16,FALSE)</f>
        <v>5.7017726293429796</v>
      </c>
    </row>
    <row r="20" spans="1:13" ht="16.5" x14ac:dyDescent="0.3">
      <c r="A20" s="87" t="s">
        <v>55</v>
      </c>
      <c r="B20" s="75">
        <f>VLOOKUP($A20,'YTD Raw Data'!$B:$Q,5,FALSE)</f>
        <v>56.237551446156097</v>
      </c>
      <c r="C20" s="91">
        <f>VLOOKUP($A20,'YTD Raw Data'!$B:$Q,6,FALSE)</f>
        <v>56.5537141206066</v>
      </c>
      <c r="D20" s="74">
        <f>VLOOKUP($A20,'YTD Raw Data'!$B:$Q,7,FALSE)</f>
        <v>107.572863116638</v>
      </c>
      <c r="E20" s="94">
        <f>VLOOKUP($A20,'YTD Raw Data'!$B:$Q,8,FALSE)</f>
        <v>105.965149112766</v>
      </c>
      <c r="F20" s="74">
        <f>VLOOKUP($A20,'YTD Raw Data'!$B:$Q,9,FALSE)</f>
        <v>60.496344237322504</v>
      </c>
      <c r="G20" s="102">
        <f>VLOOKUP($A20,'YTD Raw Data'!$B:$Q,10,FALSE)</f>
        <v>59.927227496708397</v>
      </c>
      <c r="H20" s="73">
        <f>VLOOKUP($A20,'YTD Raw Data'!$B:$Q,11,FALSE)</f>
        <v>-0.55904847164632998</v>
      </c>
      <c r="I20" s="73">
        <f>VLOOKUP($A20,'YTD Raw Data'!$B:$Q,12,FALSE)</f>
        <v>1.5172101557284901</v>
      </c>
      <c r="J20" s="91">
        <f>VLOOKUP($A20,'YTD Raw Data'!$B:$Q,13,FALSE)</f>
        <v>0.94967974389490095</v>
      </c>
      <c r="K20" s="73">
        <f>VLOOKUP($A20,'YTD Raw Data'!$B:$Q,14,FALSE)</f>
        <v>2.8916892331756499</v>
      </c>
      <c r="L20" s="73">
        <f>VLOOKUP($A20,'YTD Raw Data'!$B:$Q,15,FALSE)</f>
        <v>1.9237401190450001</v>
      </c>
      <c r="M20" s="76">
        <f>VLOOKUP($A20,'YTD Raw Data'!$B:$Q,16,FALSE)</f>
        <v>1.3539370076646999</v>
      </c>
    </row>
    <row r="21" spans="1:13" ht="16.5" x14ac:dyDescent="0.3">
      <c r="A21" s="87" t="s">
        <v>56</v>
      </c>
      <c r="B21" s="75">
        <f>VLOOKUP($A21,'YTD Raw Data'!$B:$Q,5,FALSE)</f>
        <v>57.1729849580775</v>
      </c>
      <c r="C21" s="91">
        <f>VLOOKUP($A21,'YTD Raw Data'!$B:$Q,6,FALSE)</f>
        <v>59.725511826352097</v>
      </c>
      <c r="D21" s="74">
        <f>VLOOKUP($A21,'YTD Raw Data'!$B:$Q,7,FALSE)</f>
        <v>112.462147542804</v>
      </c>
      <c r="E21" s="94">
        <f>VLOOKUP($A21,'YTD Raw Data'!$B:$Q,8,FALSE)</f>
        <v>113.24400964185</v>
      </c>
      <c r="F21" s="74">
        <f>VLOOKUP($A21,'YTD Raw Data'!$B:$Q,9,FALSE)</f>
        <v>64.297966698178698</v>
      </c>
      <c r="G21" s="102">
        <f>VLOOKUP($A21,'YTD Raw Data'!$B:$Q,10,FALSE)</f>
        <v>67.635564371278605</v>
      </c>
      <c r="H21" s="73">
        <f>VLOOKUP($A21,'YTD Raw Data'!$B:$Q,11,FALSE)</f>
        <v>-4.2737630707894203</v>
      </c>
      <c r="I21" s="73">
        <f>VLOOKUP($A21,'YTD Raw Data'!$B:$Q,12,FALSE)</f>
        <v>-0.69042247931547895</v>
      </c>
      <c r="J21" s="91">
        <f>VLOOKUP($A21,'YTD Raw Data'!$B:$Q,13,FALSE)</f>
        <v>-4.9346785291514896</v>
      </c>
      <c r="K21" s="73">
        <f>VLOOKUP($A21,'YTD Raw Data'!$B:$Q,14,FALSE)</f>
        <v>-2.8719043844810002</v>
      </c>
      <c r="L21" s="73">
        <f>VLOOKUP($A21,'YTD Raw Data'!$B:$Q,15,FALSE)</f>
        <v>2.1698492286727502</v>
      </c>
      <c r="M21" s="76">
        <f>VLOOKUP($A21,'YTD Raw Data'!$B:$Q,16,FALSE)</f>
        <v>-2.1966480571434901</v>
      </c>
    </row>
    <row r="22" spans="1:13" ht="16.5" x14ac:dyDescent="0.3">
      <c r="A22" s="88" t="s">
        <v>57</v>
      </c>
      <c r="B22" s="75">
        <f>VLOOKUP($A22,'YTD Raw Data'!$B:$Q,5,FALSE)</f>
        <v>55.327276250670799</v>
      </c>
      <c r="C22" s="91">
        <f>VLOOKUP($A22,'YTD Raw Data'!$B:$Q,6,FALSE)</f>
        <v>56.792929188241203</v>
      </c>
      <c r="D22" s="74">
        <f>VLOOKUP($A22,'YTD Raw Data'!$B:$Q,7,FALSE)</f>
        <v>123.538290685221</v>
      </c>
      <c r="E22" s="94">
        <f>VLOOKUP($A22,'YTD Raw Data'!$B:$Q,8,FALSE)</f>
        <v>124.39741887612701</v>
      </c>
      <c r="F22" s="74">
        <f>VLOOKUP($A22,'YTD Raw Data'!$B:$Q,9,FALSE)</f>
        <v>68.350371362768996</v>
      </c>
      <c r="G22" s="102">
        <f>VLOOKUP($A22,'YTD Raw Data'!$B:$Q,10,FALSE)</f>
        <v>70.648938014319</v>
      </c>
      <c r="H22" s="73">
        <f>VLOOKUP($A22,'YTD Raw Data'!$B:$Q,11,FALSE)</f>
        <v>-2.5806961509461002</v>
      </c>
      <c r="I22" s="73">
        <f>VLOOKUP($A22,'YTD Raw Data'!$B:$Q,12,FALSE)</f>
        <v>-0.69063184643876796</v>
      </c>
      <c r="J22" s="91">
        <f>VLOOKUP($A22,'YTD Raw Data'!$B:$Q,13,FALSE)</f>
        <v>-3.2535048879066202</v>
      </c>
      <c r="K22" s="73">
        <f>VLOOKUP($A22,'YTD Raw Data'!$B:$Q,14,FALSE)</f>
        <v>-3.1390376252137302</v>
      </c>
      <c r="L22" s="73">
        <f>VLOOKUP($A22,'YTD Raw Data'!$B:$Q,15,FALSE)</f>
        <v>0.118316702388305</v>
      </c>
      <c r="M22" s="76">
        <f>VLOOKUP($A22,'YTD Raw Data'!$B:$Q,16,FALSE)</f>
        <v>-2.4654328431422599</v>
      </c>
    </row>
    <row r="23" spans="1:13" ht="16.5" x14ac:dyDescent="0.3">
      <c r="A23" s="87" t="s">
        <v>58</v>
      </c>
      <c r="B23" s="75">
        <f>VLOOKUP($A23,'YTD Raw Data'!$B:$Q,5,FALSE)</f>
        <v>48.187639525320101</v>
      </c>
      <c r="C23" s="91">
        <f>VLOOKUP($A23,'YTD Raw Data'!$B:$Q,6,FALSE)</f>
        <v>50.797072439667801</v>
      </c>
      <c r="D23" s="74">
        <f>VLOOKUP($A23,'YTD Raw Data'!$B:$Q,7,FALSE)</f>
        <v>93.813903410822604</v>
      </c>
      <c r="E23" s="94">
        <f>VLOOKUP($A23,'YTD Raw Data'!$B:$Q,8,FALSE)</f>
        <v>93.374711686133395</v>
      </c>
      <c r="F23" s="74">
        <f>VLOOKUP($A23,'YTD Raw Data'!$B:$Q,9,FALSE)</f>
        <v>45.206705600239196</v>
      </c>
      <c r="G23" s="102">
        <f>VLOOKUP($A23,'YTD Raw Data'!$B:$Q,10,FALSE)</f>
        <v>47.431619935536098</v>
      </c>
      <c r="H23" s="73">
        <f>VLOOKUP($A23,'YTD Raw Data'!$B:$Q,11,FALSE)</f>
        <v>-5.1369750047050404</v>
      </c>
      <c r="I23" s="73">
        <f>VLOOKUP($A23,'YTD Raw Data'!$B:$Q,12,FALSE)</f>
        <v>0.47035403564668998</v>
      </c>
      <c r="J23" s="91">
        <f>VLOOKUP($A23,'YTD Raw Data'!$B:$Q,13,FALSE)</f>
        <v>-4.6907829383031396</v>
      </c>
      <c r="K23" s="73">
        <f>VLOOKUP($A23,'YTD Raw Data'!$B:$Q,14,FALSE)</f>
        <v>-8.4065304454662702</v>
      </c>
      <c r="L23" s="73">
        <f>VLOOKUP($A23,'YTD Raw Data'!$B:$Q,15,FALSE)</f>
        <v>-3.89862347180734</v>
      </c>
      <c r="M23" s="76">
        <f>VLOOKUP($A23,'YTD Raw Data'!$B:$Q,16,FALSE)</f>
        <v>-8.8353271632380803</v>
      </c>
    </row>
    <row r="24" spans="1:13" ht="16.5" x14ac:dyDescent="0.3">
      <c r="A24" s="87" t="s">
        <v>59</v>
      </c>
      <c r="B24" s="75">
        <f>VLOOKUP($A24,'YTD Raw Data'!$B:$Q,5,FALSE)</f>
        <v>60.083417158443297</v>
      </c>
      <c r="C24" s="73">
        <f>VLOOKUP($A24,'YTD Raw Data'!$B:$Q,6,FALSE)</f>
        <v>58.850379959419101</v>
      </c>
      <c r="D24" s="104">
        <f>VLOOKUP($A24,'YTD Raw Data'!$B:$Q,7,FALSE)</f>
        <v>130.17545129271701</v>
      </c>
      <c r="E24" s="94">
        <f>VLOOKUP($A24,'YTD Raw Data'!$B:$Q,8,FALSE)</f>
        <v>130.150731958108</v>
      </c>
      <c r="F24" s="74">
        <f>VLOOKUP($A24,'YTD Raw Data'!$B:$Q,9,FALSE)</f>
        <v>78.213859438089699</v>
      </c>
      <c r="G24" s="102">
        <f>VLOOKUP($A24,'YTD Raw Data'!$B:$Q,10,FALSE)</f>
        <v>76.594200277312098</v>
      </c>
      <c r="H24" s="73">
        <f>VLOOKUP($A24,'YTD Raw Data'!$B:$Q,11,FALSE)</f>
        <v>2.09520686166241</v>
      </c>
      <c r="I24" s="73">
        <f>VLOOKUP($A24,'YTD Raw Data'!$B:$Q,12,FALSE)</f>
        <v>1.8992851009891999E-2</v>
      </c>
      <c r="J24" s="91">
        <f>VLOOKUP($A24,'YTD Raw Data'!$B:$Q,13,FALSE)</f>
        <v>2.1145976521898899</v>
      </c>
      <c r="K24" s="73">
        <f>VLOOKUP($A24,'YTD Raw Data'!$B:$Q,14,FALSE)</f>
        <v>4.3040761000013399</v>
      </c>
      <c r="L24" s="73">
        <f>VLOOKUP($A24,'YTD Raw Data'!$B:$Q,15,FALSE)</f>
        <v>2.1441385444899601</v>
      </c>
      <c r="M24" s="76">
        <f>VLOOKUP($A24,'YTD Raw Data'!$B:$Q,16,FALSE)</f>
        <v>4.2842695440600798</v>
      </c>
    </row>
    <row r="25" spans="1:13" s="64" customFormat="1" ht="16.5" x14ac:dyDescent="0.3">
      <c r="A25" s="72" t="s">
        <v>80</v>
      </c>
      <c r="B25" s="67"/>
      <c r="C25" s="68"/>
      <c r="D25" s="69"/>
      <c r="E25" s="69"/>
      <c r="F25" s="69"/>
      <c r="G25" s="69"/>
      <c r="H25" s="68"/>
      <c r="I25" s="68"/>
      <c r="J25" s="68"/>
      <c r="K25" s="68"/>
      <c r="L25" s="68"/>
      <c r="M25" s="70"/>
    </row>
    <row r="26" spans="1:13" ht="16.5" x14ac:dyDescent="0.3">
      <c r="A26" s="85" t="s">
        <v>18</v>
      </c>
      <c r="B26" s="75">
        <f>VLOOKUP($A26,'YTD Raw Data'!$B:$Q,5,FALSE)</f>
        <v>70.534275733374201</v>
      </c>
      <c r="C26" s="91">
        <f>VLOOKUP($A26,'YTD Raw Data'!$B:$Q,6,FALSE)</f>
        <v>67.551694995191795</v>
      </c>
      <c r="D26" s="74">
        <f>VLOOKUP($A26,'YTD Raw Data'!$B:$Q,7,FALSE)</f>
        <v>193.04247794794901</v>
      </c>
      <c r="E26" s="94">
        <f>VLOOKUP($A26,'YTD Raw Data'!$B:$Q,8,FALSE)</f>
        <v>188.35837578992999</v>
      </c>
      <c r="F26" s="74">
        <f>VLOOKUP($A26,'YTD Raw Data'!$B:$Q,9,FALSE)</f>
        <v>136.16111367834401</v>
      </c>
      <c r="G26" s="102">
        <f>VLOOKUP($A26,'YTD Raw Data'!$B:$Q,10,FALSE)</f>
        <v>127.239275511511</v>
      </c>
      <c r="H26" s="73">
        <f>VLOOKUP($A26,'YTD Raw Data'!$B:$Q,11,FALSE)</f>
        <v>4.4152566984362904</v>
      </c>
      <c r="I26" s="73">
        <f>VLOOKUP($A26,'YTD Raw Data'!$B:$Q,12,FALSE)</f>
        <v>2.4868032219830298</v>
      </c>
      <c r="J26" s="91">
        <f>VLOOKUP($A26,'YTD Raw Data'!$B:$Q,13,FALSE)</f>
        <v>7.0118586662548603</v>
      </c>
      <c r="K26" s="73">
        <f>VLOOKUP($A26,'YTD Raw Data'!$B:$Q,14,FALSE)</f>
        <v>7.3856651546302601</v>
      </c>
      <c r="L26" s="73">
        <f>VLOOKUP($A26,'YTD Raw Data'!$B:$Q,15,FALSE)</f>
        <v>0.34931314438824801</v>
      </c>
      <c r="M26" s="76">
        <f>VLOOKUP($A26,'YTD Raw Data'!$B:$Q,16,FALSE)</f>
        <v>4.7799929148306601</v>
      </c>
    </row>
    <row r="27" spans="1:13" ht="16.5" x14ac:dyDescent="0.3">
      <c r="A27" s="87" t="s">
        <v>20</v>
      </c>
      <c r="B27" s="75">
        <f>VLOOKUP($A27,'YTD Raw Data'!$B:$Q,5,FALSE)</f>
        <v>76.379544787817693</v>
      </c>
      <c r="C27" s="91">
        <f>VLOOKUP($A27,'YTD Raw Data'!$B:$Q,6,FALSE)</f>
        <v>72.360137665001503</v>
      </c>
      <c r="D27" s="74">
        <f>VLOOKUP($A27,'YTD Raw Data'!$B:$Q,7,FALSE)</f>
        <v>213.10874549368299</v>
      </c>
      <c r="E27" s="94">
        <f>VLOOKUP($A27,'YTD Raw Data'!$B:$Q,8,FALSE)</f>
        <v>195.05776509044901</v>
      </c>
      <c r="F27" s="74">
        <f>VLOOKUP($A27,'YTD Raw Data'!$B:$Q,9,FALSE)</f>
        <v>162.77148971110401</v>
      </c>
      <c r="G27" s="102">
        <f>VLOOKUP($A27,'YTD Raw Data'!$B:$Q,10,FALSE)</f>
        <v>141.14406734572401</v>
      </c>
      <c r="H27" s="73">
        <f>VLOOKUP($A27,'YTD Raw Data'!$B:$Q,11,FALSE)</f>
        <v>5.5547256438682098</v>
      </c>
      <c r="I27" s="73">
        <f>VLOOKUP($A27,'YTD Raw Data'!$B:$Q,12,FALSE)</f>
        <v>9.25417165261962</v>
      </c>
      <c r="J27" s="91">
        <f>VLOOKUP($A27,'YTD Raw Data'!$B:$Q,13,FALSE)</f>
        <v>15.322941142403399</v>
      </c>
      <c r="K27" s="73">
        <f>VLOOKUP($A27,'YTD Raw Data'!$B:$Q,14,FALSE)</f>
        <v>13.361254691374899</v>
      </c>
      <c r="L27" s="73">
        <f>VLOOKUP($A27,'YTD Raw Data'!$B:$Q,15,FALSE)</f>
        <v>-1.7010374792698</v>
      </c>
      <c r="M27" s="76">
        <f>VLOOKUP($A27,'YTD Raw Data'!$B:$Q,16,FALSE)</f>
        <v>3.7592001995255901</v>
      </c>
    </row>
    <row r="28" spans="1:13" ht="16.5" x14ac:dyDescent="0.3">
      <c r="A28" s="87" t="s">
        <v>22</v>
      </c>
      <c r="B28" s="75">
        <f>VLOOKUP($A28,'YTD Raw Data'!$B:$Q,5,FALSE)</f>
        <v>70.7279466032074</v>
      </c>
      <c r="C28" s="91">
        <f>VLOOKUP($A28,'YTD Raw Data'!$B:$Q,6,FALSE)</f>
        <v>65.414336354234706</v>
      </c>
      <c r="D28" s="74">
        <f>VLOOKUP($A28,'YTD Raw Data'!$B:$Q,7,FALSE)</f>
        <v>161.350993516637</v>
      </c>
      <c r="E28" s="94">
        <f>VLOOKUP($A28,'YTD Raw Data'!$B:$Q,8,FALSE)</f>
        <v>153.69645883888199</v>
      </c>
      <c r="F28" s="74">
        <f>VLOOKUP($A28,'YTD Raw Data'!$B:$Q,9,FALSE)</f>
        <v>114.120244538192</v>
      </c>
      <c r="G28" s="102">
        <f>VLOOKUP($A28,'YTD Raw Data'!$B:$Q,10,FALSE)</f>
        <v>100.539518549414</v>
      </c>
      <c r="H28" s="73">
        <f>VLOOKUP($A28,'YTD Raw Data'!$B:$Q,11,FALSE)</f>
        <v>8.1230056668284902</v>
      </c>
      <c r="I28" s="73">
        <f>VLOOKUP($A28,'YTD Raw Data'!$B:$Q,12,FALSE)</f>
        <v>4.9802934534616696</v>
      </c>
      <c r="J28" s="91">
        <f>VLOOKUP($A28,'YTD Raw Data'!$B:$Q,13,FALSE)</f>
        <v>13.5078486397395</v>
      </c>
      <c r="K28" s="73">
        <f>VLOOKUP($A28,'YTD Raw Data'!$B:$Q,14,FALSE)</f>
        <v>13.6662642821044</v>
      </c>
      <c r="L28" s="73">
        <f>VLOOKUP($A28,'YTD Raw Data'!$B:$Q,15,FALSE)</f>
        <v>0.13956360222076999</v>
      </c>
      <c r="M28" s="76">
        <f>VLOOKUP($A28,'YTD Raw Data'!$B:$Q,16,FALSE)</f>
        <v>8.2739060283664791</v>
      </c>
    </row>
    <row r="29" spans="1:13" ht="16.5" x14ac:dyDescent="0.3">
      <c r="A29" s="87" t="s">
        <v>23</v>
      </c>
      <c r="B29" s="75">
        <f>VLOOKUP($A29,'YTD Raw Data'!$B:$Q,5,FALSE)</f>
        <v>71.878225696623105</v>
      </c>
      <c r="C29" s="91">
        <f>VLOOKUP($A29,'YTD Raw Data'!$B:$Q,6,FALSE)</f>
        <v>69.817408601645198</v>
      </c>
      <c r="D29" s="74">
        <f>VLOOKUP($A29,'YTD Raw Data'!$B:$Q,7,FALSE)</f>
        <v>172.805134685589</v>
      </c>
      <c r="E29" s="94">
        <f>VLOOKUP($A29,'YTD Raw Data'!$B:$Q,8,FALSE)</f>
        <v>164.31207741583401</v>
      </c>
      <c r="F29" s="74">
        <f>VLOOKUP($A29,'YTD Raw Data'!$B:$Q,9,FALSE)</f>
        <v>124.20926472466201</v>
      </c>
      <c r="G29" s="102">
        <f>VLOOKUP($A29,'YTD Raw Data'!$B:$Q,10,FALSE)</f>
        <v>114.718434471264</v>
      </c>
      <c r="H29" s="73">
        <f>VLOOKUP($A29,'YTD Raw Data'!$B:$Q,11,FALSE)</f>
        <v>2.95172384116437</v>
      </c>
      <c r="I29" s="73">
        <f>VLOOKUP($A29,'YTD Raw Data'!$B:$Q,12,FALSE)</f>
        <v>5.1688575808471304</v>
      </c>
      <c r="J29" s="91">
        <f>VLOOKUP($A29,'YTD Raw Data'!$B:$Q,13,FALSE)</f>
        <v>8.2731518235412</v>
      </c>
      <c r="K29" s="73">
        <f>VLOOKUP($A29,'YTD Raw Data'!$B:$Q,14,FALSE)</f>
        <v>8.0338963227837201</v>
      </c>
      <c r="L29" s="73">
        <f>VLOOKUP($A29,'YTD Raw Data'!$B:$Q,15,FALSE)</f>
        <v>-0.22097398729780501</v>
      </c>
      <c r="M29" s="76">
        <f>VLOOKUP($A29,'YTD Raw Data'!$B:$Q,16,FALSE)</f>
        <v>2.7242273120007199</v>
      </c>
    </row>
    <row r="30" spans="1:13" ht="16.5" x14ac:dyDescent="0.3">
      <c r="A30" s="87" t="s">
        <v>21</v>
      </c>
      <c r="B30" s="75">
        <f>VLOOKUP($A30,'YTD Raw Data'!$B:$Q,5,FALSE)</f>
        <v>68.682705458900998</v>
      </c>
      <c r="C30" s="91">
        <f>VLOOKUP($A30,'YTD Raw Data'!$B:$Q,6,FALSE)</f>
        <v>65.293914430453398</v>
      </c>
      <c r="D30" s="74">
        <f>VLOOKUP($A30,'YTD Raw Data'!$B:$Q,7,FALSE)</f>
        <v>161.849935622224</v>
      </c>
      <c r="E30" s="94">
        <f>VLOOKUP($A30,'YTD Raw Data'!$B:$Q,8,FALSE)</f>
        <v>152.25847268822599</v>
      </c>
      <c r="F30" s="74">
        <f>VLOOKUP($A30,'YTD Raw Data'!$B:$Q,9,FALSE)</f>
        <v>111.162914568833</v>
      </c>
      <c r="G30" s="102">
        <f>VLOOKUP($A30,'YTD Raw Data'!$B:$Q,10,FALSE)</f>
        <v>99.415516870165604</v>
      </c>
      <c r="H30" s="73">
        <f>VLOOKUP($A30,'YTD Raw Data'!$B:$Q,11,FALSE)</f>
        <v>5.1900564669884801</v>
      </c>
      <c r="I30" s="73">
        <f>VLOOKUP($A30,'YTD Raw Data'!$B:$Q,12,FALSE)</f>
        <v>6.2994608869082596</v>
      </c>
      <c r="J30" s="91">
        <f>VLOOKUP($A30,'YTD Raw Data'!$B:$Q,13,FALSE)</f>
        <v>11.8164629310431</v>
      </c>
      <c r="K30" s="73">
        <f>VLOOKUP($A30,'YTD Raw Data'!$B:$Q,14,FALSE)</f>
        <v>12.679356584138</v>
      </c>
      <c r="L30" s="73">
        <f>VLOOKUP($A30,'YTD Raw Data'!$B:$Q,15,FALSE)</f>
        <v>0.77170537367747605</v>
      </c>
      <c r="M30" s="76">
        <f>VLOOKUP($A30,'YTD Raw Data'!$B:$Q,16,FALSE)</f>
        <v>6.0018137853185998</v>
      </c>
    </row>
    <row r="31" spans="1:13" ht="16.5" x14ac:dyDescent="0.3">
      <c r="A31" s="87" t="s">
        <v>24</v>
      </c>
      <c r="B31" s="75">
        <f>VLOOKUP($A31,'YTD Raw Data'!$B:$Q,5,FALSE)</f>
        <v>67.597225825334405</v>
      </c>
      <c r="C31" s="91">
        <f>VLOOKUP($A31,'YTD Raw Data'!$B:$Q,6,FALSE)</f>
        <v>62.6068856117599</v>
      </c>
      <c r="D31" s="74">
        <f>VLOOKUP($A31,'YTD Raw Data'!$B:$Q,7,FALSE)</f>
        <v>107.427278648162</v>
      </c>
      <c r="E31" s="94">
        <f>VLOOKUP($A31,'YTD Raw Data'!$B:$Q,8,FALSE)</f>
        <v>103.669796245189</v>
      </c>
      <c r="F31" s="74">
        <f>VLOOKUP($A31,'YTD Raw Data'!$B:$Q,9,FALSE)</f>
        <v>72.617860145809601</v>
      </c>
      <c r="G31" s="102">
        <f>VLOOKUP($A31,'YTD Raw Data'!$B:$Q,10,FALSE)</f>
        <v>64.904430749170501</v>
      </c>
      <c r="H31" s="73">
        <f>VLOOKUP($A31,'YTD Raw Data'!$B:$Q,11,FALSE)</f>
        <v>7.9709127275884102</v>
      </c>
      <c r="I31" s="73">
        <f>VLOOKUP($A31,'YTD Raw Data'!$B:$Q,12,FALSE)</f>
        <v>3.6244716774458001</v>
      </c>
      <c r="J31" s="91">
        <f>VLOOKUP($A31,'YTD Raw Data'!$B:$Q,13,FALSE)</f>
        <v>11.884287879279499</v>
      </c>
      <c r="K31" s="73">
        <f>VLOOKUP($A31,'YTD Raw Data'!$B:$Q,14,FALSE)</f>
        <v>11.3461496338951</v>
      </c>
      <c r="L31" s="73">
        <f>VLOOKUP($A31,'YTD Raw Data'!$B:$Q,15,FALSE)</f>
        <v>-0.48097749521815197</v>
      </c>
      <c r="M31" s="76">
        <f>VLOOKUP($A31,'YTD Raw Data'!$B:$Q,16,FALSE)</f>
        <v>7.4515969359870802</v>
      </c>
    </row>
    <row r="32" spans="1:13" ht="16.5" x14ac:dyDescent="0.3">
      <c r="A32" s="87" t="s">
        <v>25</v>
      </c>
      <c r="B32" s="75">
        <f>VLOOKUP($A32,'YTD Raw Data'!$B:$Q,5,FALSE)</f>
        <v>75.431971856056094</v>
      </c>
      <c r="C32" s="91">
        <f>VLOOKUP($A32,'YTD Raw Data'!$B:$Q,6,FALSE)</f>
        <v>73.220430397497395</v>
      </c>
      <c r="D32" s="74">
        <f>VLOOKUP($A32,'YTD Raw Data'!$B:$Q,7,FALSE)</f>
        <v>144.855752835657</v>
      </c>
      <c r="E32" s="94">
        <f>VLOOKUP($A32,'YTD Raw Data'!$B:$Q,8,FALSE)</f>
        <v>136.35527348296199</v>
      </c>
      <c r="F32" s="74">
        <f>VLOOKUP($A32,'YTD Raw Data'!$B:$Q,9,FALSE)</f>
        <v>109.26755071087101</v>
      </c>
      <c r="G32" s="102">
        <f>VLOOKUP($A32,'YTD Raw Data'!$B:$Q,10,FALSE)</f>
        <v>99.839918113909704</v>
      </c>
      <c r="H32" s="73">
        <f>VLOOKUP($A32,'YTD Raw Data'!$B:$Q,11,FALSE)</f>
        <v>3.0203884988830598</v>
      </c>
      <c r="I32" s="73">
        <f>VLOOKUP($A32,'YTD Raw Data'!$B:$Q,12,FALSE)</f>
        <v>6.2340671802161101</v>
      </c>
      <c r="J32" s="91">
        <f>VLOOKUP($A32,'YTD Raw Data'!$B:$Q,13,FALSE)</f>
        <v>9.4427487272230692</v>
      </c>
      <c r="K32" s="73">
        <f>VLOOKUP($A32,'YTD Raw Data'!$B:$Q,14,FALSE)</f>
        <v>13.371724812891401</v>
      </c>
      <c r="L32" s="73">
        <f>VLOOKUP($A32,'YTD Raw Data'!$B:$Q,15,FALSE)</f>
        <v>3.5899830106251001</v>
      </c>
      <c r="M32" s="76">
        <f>VLOOKUP($A32,'YTD Raw Data'!$B:$Q,16,FALSE)</f>
        <v>6.7188029434729399</v>
      </c>
    </row>
    <row r="33" spans="1:13" ht="16.5" x14ac:dyDescent="0.3">
      <c r="A33" s="86"/>
      <c r="B33" s="67"/>
      <c r="C33" s="68"/>
      <c r="D33" s="69"/>
      <c r="E33" s="69"/>
      <c r="F33" s="69"/>
      <c r="G33" s="69"/>
      <c r="H33" s="68"/>
      <c r="I33" s="68"/>
      <c r="J33" s="68"/>
      <c r="K33" s="68"/>
      <c r="L33" s="68"/>
      <c r="M33" s="70"/>
    </row>
    <row r="34" spans="1:13" ht="16.5" x14ac:dyDescent="0.3">
      <c r="A34" s="85" t="s">
        <v>15</v>
      </c>
      <c r="B34" s="75">
        <f>VLOOKUP($A34,'YTD Raw Data'!$B:$Q,5,FALSE)</f>
        <v>66.910904908557896</v>
      </c>
      <c r="C34" s="91">
        <f>VLOOKUP($A34,'YTD Raw Data'!$B:$Q,6,FALSE)</f>
        <v>63.937412351413798</v>
      </c>
      <c r="D34" s="74">
        <f>VLOOKUP($A34,'YTD Raw Data'!$B:$Q,7,FALSE)</f>
        <v>139.423672658383</v>
      </c>
      <c r="E34" s="94">
        <f>VLOOKUP($A34,'YTD Raw Data'!$B:$Q,8,FALSE)</f>
        <v>135.63290185357701</v>
      </c>
      <c r="F34" s="74">
        <f>VLOOKUP($A34,'YTD Raw Data'!$B:$Q,9,FALSE)</f>
        <v>93.289641032469703</v>
      </c>
      <c r="G34" s="102">
        <f>VLOOKUP($A34,'YTD Raw Data'!$B:$Q,10,FALSE)</f>
        <v>86.720167742310295</v>
      </c>
      <c r="H34" s="73">
        <f>VLOOKUP($A34,'YTD Raw Data'!$B:$Q,11,FALSE)</f>
        <v>4.6506301205953298</v>
      </c>
      <c r="I34" s="73">
        <f>VLOOKUP($A34,'YTD Raw Data'!$B:$Q,12,FALSE)</f>
        <v>2.7948755449453899</v>
      </c>
      <c r="J34" s="91">
        <f>VLOOKUP($A34,'YTD Raw Data'!$B:$Q,13,FALSE)</f>
        <v>7.5754849894670997</v>
      </c>
      <c r="K34" s="73">
        <f>VLOOKUP($A34,'YTD Raw Data'!$B:$Q,14,FALSE)</f>
        <v>5.8515004731541698</v>
      </c>
      <c r="L34" s="73">
        <f>VLOOKUP($A34,'YTD Raw Data'!$B:$Q,15,FALSE)</f>
        <v>-1.6025812167909099</v>
      </c>
      <c r="M34" s="76">
        <f>VLOOKUP($A34,'YTD Raw Data'!$B:$Q,16,FALSE)</f>
        <v>2.9735187790293298</v>
      </c>
    </row>
    <row r="35" spans="1:13" ht="16.5" x14ac:dyDescent="0.3">
      <c r="A35" s="87" t="s">
        <v>30</v>
      </c>
      <c r="B35" s="75">
        <f>VLOOKUP($A35,'YTD Raw Data'!$B:$Q,5,FALSE)</f>
        <v>74.795242499712302</v>
      </c>
      <c r="C35" s="91">
        <f>VLOOKUP($A35,'YTD Raw Data'!$B:$Q,6,FALSE)</f>
        <v>71.410828323411906</v>
      </c>
      <c r="D35" s="74">
        <f>VLOOKUP($A35,'YTD Raw Data'!$B:$Q,7,FALSE)</f>
        <v>108.577628794611</v>
      </c>
      <c r="E35" s="94">
        <f>VLOOKUP($A35,'YTD Raw Data'!$B:$Q,8,FALSE)</f>
        <v>104.604707412869</v>
      </c>
      <c r="F35" s="74">
        <f>VLOOKUP($A35,'YTD Raw Data'!$B:$Q,9,FALSE)</f>
        <v>81.210900757367298</v>
      </c>
      <c r="G35" s="102">
        <f>VLOOKUP($A35,'YTD Raw Data'!$B:$Q,10,FALSE)</f>
        <v>74.699088028811303</v>
      </c>
      <c r="H35" s="73">
        <f>VLOOKUP($A35,'YTD Raw Data'!$B:$Q,11,FALSE)</f>
        <v>4.7393571195851196</v>
      </c>
      <c r="I35" s="73">
        <f>VLOOKUP($A35,'YTD Raw Data'!$B:$Q,12,FALSE)</f>
        <v>3.7980330713624499</v>
      </c>
      <c r="J35" s="91">
        <f>VLOOKUP($A35,'YTD Raw Data'!$B:$Q,13,FALSE)</f>
        <v>8.7173925417193896</v>
      </c>
      <c r="K35" s="73">
        <f>VLOOKUP($A35,'YTD Raw Data'!$B:$Q,14,FALSE)</f>
        <v>8.7304404274252594</v>
      </c>
      <c r="L35" s="73">
        <f>VLOOKUP($A35,'YTD Raw Data'!$B:$Q,15,FALSE)</f>
        <v>1.20016543818963E-2</v>
      </c>
      <c r="M35" s="76">
        <f>VLOOKUP($A35,'YTD Raw Data'!$B:$Q,16,FALSE)</f>
        <v>4.7519275752284296</v>
      </c>
    </row>
    <row r="36" spans="1:13" ht="16.5" x14ac:dyDescent="0.3">
      <c r="A36" s="87" t="s">
        <v>29</v>
      </c>
      <c r="B36" s="75">
        <f>VLOOKUP($A36,'YTD Raw Data'!$B:$Q,5,FALSE)</f>
        <v>68.469332044781297</v>
      </c>
      <c r="C36" s="91">
        <f>VLOOKUP($A36,'YTD Raw Data'!$B:$Q,6,FALSE)</f>
        <v>66.709198250934193</v>
      </c>
      <c r="D36" s="74">
        <f>VLOOKUP($A36,'YTD Raw Data'!$B:$Q,7,FALSE)</f>
        <v>97.846100315209696</v>
      </c>
      <c r="E36" s="94">
        <f>VLOOKUP($A36,'YTD Raw Data'!$B:$Q,8,FALSE)</f>
        <v>96.314155070457005</v>
      </c>
      <c r="F36" s="74">
        <f>VLOOKUP($A36,'YTD Raw Data'!$B:$Q,9,FALSE)</f>
        <v>66.994571317690799</v>
      </c>
      <c r="G36" s="102">
        <f>VLOOKUP($A36,'YTD Raw Data'!$B:$Q,10,FALSE)</f>
        <v>64.250400649663405</v>
      </c>
      <c r="H36" s="73">
        <f>VLOOKUP($A36,'YTD Raw Data'!$B:$Q,11,FALSE)</f>
        <v>2.6385173859025501</v>
      </c>
      <c r="I36" s="73">
        <f>VLOOKUP($A36,'YTD Raw Data'!$B:$Q,12,FALSE)</f>
        <v>1.5905712339292499</v>
      </c>
      <c r="J36" s="91">
        <f>VLOOKUP($A36,'YTD Raw Data'!$B:$Q,13,FALSE)</f>
        <v>4.2710561183742</v>
      </c>
      <c r="K36" s="73">
        <f>VLOOKUP($A36,'YTD Raw Data'!$B:$Q,14,FALSE)</f>
        <v>4.05345098921262</v>
      </c>
      <c r="L36" s="73">
        <f>VLOOKUP($A36,'YTD Raw Data'!$B:$Q,15,FALSE)</f>
        <v>-0.20869178587252099</v>
      </c>
      <c r="M36" s="76">
        <f>VLOOKUP($A36,'YTD Raw Data'!$B:$Q,16,FALSE)</f>
        <v>2.4243192309768302</v>
      </c>
    </row>
    <row r="37" spans="1:13" ht="16.5" x14ac:dyDescent="0.3">
      <c r="A37" s="87" t="s">
        <v>28</v>
      </c>
      <c r="B37" s="75">
        <f>VLOOKUP($A37,'YTD Raw Data'!$B:$Q,5,FALSE)</f>
        <v>70.844298421863002</v>
      </c>
      <c r="C37" s="91">
        <f>VLOOKUP($A37,'YTD Raw Data'!$B:$Q,6,FALSE)</f>
        <v>68.083883174533696</v>
      </c>
      <c r="D37" s="74">
        <f>VLOOKUP($A37,'YTD Raw Data'!$B:$Q,7,FALSE)</f>
        <v>131.70121277549001</v>
      </c>
      <c r="E37" s="94">
        <f>VLOOKUP($A37,'YTD Raw Data'!$B:$Q,8,FALSE)</f>
        <v>126.015123488977</v>
      </c>
      <c r="F37" s="74">
        <f>VLOOKUP($A37,'YTD Raw Data'!$B:$Q,9,FALSE)</f>
        <v>93.302800203881503</v>
      </c>
      <c r="G37" s="102">
        <f>VLOOKUP($A37,'YTD Raw Data'!$B:$Q,10,FALSE)</f>
        <v>85.795989458479596</v>
      </c>
      <c r="H37" s="73">
        <f>VLOOKUP($A37,'YTD Raw Data'!$B:$Q,11,FALSE)</f>
        <v>4.0544327359428296</v>
      </c>
      <c r="I37" s="73">
        <f>VLOOKUP($A37,'YTD Raw Data'!$B:$Q,12,FALSE)</f>
        <v>4.5122276827438501</v>
      </c>
      <c r="J37" s="91">
        <f>VLOOKUP($A37,'YTD Raw Data'!$B:$Q,13,FALSE)</f>
        <v>8.7496056549761292</v>
      </c>
      <c r="K37" s="73">
        <f>VLOOKUP($A37,'YTD Raw Data'!$B:$Q,14,FALSE)</f>
        <v>10.1244307364611</v>
      </c>
      <c r="L37" s="73">
        <f>VLOOKUP($A37,'YTD Raw Data'!$B:$Q,15,FALSE)</f>
        <v>1.26421155571528</v>
      </c>
      <c r="M37" s="76">
        <f>VLOOKUP($A37,'YTD Raw Data'!$B:$Q,16,FALSE)</f>
        <v>5.3699008988246097</v>
      </c>
    </row>
    <row r="38" spans="1:13" ht="16.5" x14ac:dyDescent="0.3">
      <c r="A38" s="87" t="s">
        <v>27</v>
      </c>
      <c r="B38" s="75">
        <f>VLOOKUP($A38,'YTD Raw Data'!$B:$Q,5,FALSE)</f>
        <v>67.203948297802498</v>
      </c>
      <c r="C38" s="91">
        <f>VLOOKUP($A38,'YTD Raw Data'!$B:$Q,6,FALSE)</f>
        <v>64.253520832644497</v>
      </c>
      <c r="D38" s="74">
        <f>VLOOKUP($A38,'YTD Raw Data'!$B:$Q,7,FALSE)</f>
        <v>179.88713740527299</v>
      </c>
      <c r="E38" s="94">
        <f>VLOOKUP($A38,'YTD Raw Data'!$B:$Q,8,FALSE)</f>
        <v>175.49266865944301</v>
      </c>
      <c r="F38" s="74">
        <f>VLOOKUP($A38,'YTD Raw Data'!$B:$Q,9,FALSE)</f>
        <v>120.891258816237</v>
      </c>
      <c r="G38" s="102">
        <f>VLOOKUP($A38,'YTD Raw Data'!$B:$Q,10,FALSE)</f>
        <v>112.760218416859</v>
      </c>
      <c r="H38" s="73">
        <f>VLOOKUP($A38,'YTD Raw Data'!$B:$Q,11,FALSE)</f>
        <v>4.5918533753858304</v>
      </c>
      <c r="I38" s="73">
        <f>VLOOKUP($A38,'YTD Raw Data'!$B:$Q,12,FALSE)</f>
        <v>2.5040754006413399</v>
      </c>
      <c r="J38" s="91">
        <f>VLOOKUP($A38,'YTD Raw Data'!$B:$Q,13,FALSE)</f>
        <v>7.2109122468337299</v>
      </c>
      <c r="K38" s="73">
        <f>VLOOKUP($A38,'YTD Raw Data'!$B:$Q,14,FALSE)</f>
        <v>7.8554390376024896</v>
      </c>
      <c r="L38" s="73">
        <f>VLOOKUP($A38,'YTD Raw Data'!$B:$Q,15,FALSE)</f>
        <v>0.60117648218947894</v>
      </c>
      <c r="M38" s="76">
        <f>VLOOKUP($A38,'YTD Raw Data'!$B:$Q,16,FALSE)</f>
        <v>5.2206350001647497</v>
      </c>
    </row>
    <row r="39" spans="1:13" ht="16.5" x14ac:dyDescent="0.3">
      <c r="A39" s="87" t="s">
        <v>26</v>
      </c>
      <c r="B39" s="75">
        <f>VLOOKUP($A39,'YTD Raw Data'!$B:$Q,5,FALSE)</f>
        <v>55.436110603645197</v>
      </c>
      <c r="C39" s="91">
        <f>VLOOKUP($A39,'YTD Raw Data'!$B:$Q,6,FALSE)</f>
        <v>52.645699056321497</v>
      </c>
      <c r="D39" s="74">
        <f>VLOOKUP($A39,'YTD Raw Data'!$B:$Q,7,FALSE)</f>
        <v>144.94341403759299</v>
      </c>
      <c r="E39" s="94">
        <f>VLOOKUP($A39,'YTD Raw Data'!$B:$Q,8,FALSE)</f>
        <v>142.53253352343199</v>
      </c>
      <c r="F39" s="74">
        <f>VLOOKUP($A39,'YTD Raw Data'!$B:$Q,9,FALSE)</f>
        <v>80.350991318579801</v>
      </c>
      <c r="G39" s="102">
        <f>VLOOKUP($A39,'YTD Raw Data'!$B:$Q,10,FALSE)</f>
        <v>75.037248656096693</v>
      </c>
      <c r="H39" s="73">
        <f>VLOOKUP($A39,'YTD Raw Data'!$B:$Q,11,FALSE)</f>
        <v>5.3003599483757302</v>
      </c>
      <c r="I39" s="73">
        <f>VLOOKUP($A39,'YTD Raw Data'!$B:$Q,12,FALSE)</f>
        <v>1.69145980539596</v>
      </c>
      <c r="J39" s="91">
        <f>VLOOKUP($A39,'YTD Raw Data'!$B:$Q,13,FALSE)</f>
        <v>7.0814732118397803</v>
      </c>
      <c r="K39" s="73">
        <f>VLOOKUP($A39,'YTD Raw Data'!$B:$Q,14,FALSE)</f>
        <v>-3.0291561301799201</v>
      </c>
      <c r="L39" s="73">
        <f>VLOOKUP($A39,'YTD Raw Data'!$B:$Q,15,FALSE)</f>
        <v>-9.4419968634702993</v>
      </c>
      <c r="M39" s="76">
        <f>VLOOKUP($A39,'YTD Raw Data'!$B:$Q,16,FALSE)</f>
        <v>-4.6420967351728404</v>
      </c>
    </row>
    <row r="40" spans="1:13" ht="16.5" x14ac:dyDescent="0.3">
      <c r="A40" s="86"/>
      <c r="B40" s="67"/>
      <c r="C40" s="68"/>
      <c r="D40" s="69"/>
      <c r="E40" s="69"/>
      <c r="F40" s="69"/>
      <c r="G40" s="69"/>
      <c r="H40" s="68"/>
      <c r="I40" s="68"/>
      <c r="J40" s="68"/>
      <c r="K40" s="68"/>
      <c r="L40" s="68"/>
      <c r="M40" s="70"/>
    </row>
    <row r="41" spans="1:13" ht="16.5" x14ac:dyDescent="0.3">
      <c r="A41" s="85" t="s">
        <v>17</v>
      </c>
      <c r="B41" s="75">
        <f>VLOOKUP($A41,'YTD Raw Data'!$B:$Q,5,FALSE)</f>
        <v>57.437927032892397</v>
      </c>
      <c r="C41" s="91">
        <f>VLOOKUP($A41,'YTD Raw Data'!$B:$Q,6,FALSE)</f>
        <v>57.612732121685298</v>
      </c>
      <c r="D41" s="74">
        <f>VLOOKUP($A41,'YTD Raw Data'!$B:$Q,7,FALSE)</f>
        <v>124.688618933798</v>
      </c>
      <c r="E41" s="94">
        <f>VLOOKUP($A41,'YTD Raw Data'!$B:$Q,8,FALSE)</f>
        <v>123.28940560446399</v>
      </c>
      <c r="F41" s="74">
        <f>VLOOKUP($A41,'YTD Raw Data'!$B:$Q,9,FALSE)</f>
        <v>71.618557961516601</v>
      </c>
      <c r="G41" s="102">
        <f>VLOOKUP($A41,'YTD Raw Data'!$B:$Q,10,FALSE)</f>
        <v>71.030394985318097</v>
      </c>
      <c r="H41" s="73">
        <f>VLOOKUP($A41,'YTD Raw Data'!$B:$Q,11,FALSE)</f>
        <v>-0.30341398915731699</v>
      </c>
      <c r="I41" s="73">
        <f>VLOOKUP($A41,'YTD Raw Data'!$B:$Q,12,FALSE)</f>
        <v>1.1349015128058499</v>
      </c>
      <c r="J41" s="91">
        <f>VLOOKUP($A41,'YTD Raw Data'!$B:$Q,13,FALSE)</f>
        <v>0.82804407369553001</v>
      </c>
      <c r="K41" s="73">
        <f>VLOOKUP($A41,'YTD Raw Data'!$B:$Q,14,FALSE)</f>
        <v>2.0630869821165798</v>
      </c>
      <c r="L41" s="73">
        <f>VLOOKUP($A41,'YTD Raw Data'!$B:$Q,15,FALSE)</f>
        <v>1.2249001949481</v>
      </c>
      <c r="M41" s="76">
        <f>VLOOKUP($A41,'YTD Raw Data'!$B:$Q,16,FALSE)</f>
        <v>0.91776968724609898</v>
      </c>
    </row>
    <row r="42" spans="1:13" ht="16.5" x14ac:dyDescent="0.3">
      <c r="A42" s="87" t="s">
        <v>46</v>
      </c>
      <c r="B42" s="75">
        <f>VLOOKUP($A42,'YTD Raw Data'!$B:$Q,5,FALSE)</f>
        <v>52.253887024973501</v>
      </c>
      <c r="C42" s="91">
        <f>VLOOKUP($A42,'YTD Raw Data'!$B:$Q,6,FALSE)</f>
        <v>53.1724781142061</v>
      </c>
      <c r="D42" s="74">
        <f>VLOOKUP($A42,'YTD Raw Data'!$B:$Q,7,FALSE)</f>
        <v>127.63759695293901</v>
      </c>
      <c r="E42" s="94">
        <f>VLOOKUP($A42,'YTD Raw Data'!$B:$Q,8,FALSE)</f>
        <v>122.736014397582</v>
      </c>
      <c r="F42" s="74">
        <f>VLOOKUP($A42,'YTD Raw Data'!$B:$Q,9,FALSE)</f>
        <v>66.695605713179901</v>
      </c>
      <c r="G42" s="102">
        <f>VLOOKUP($A42,'YTD Raw Data'!$B:$Q,10,FALSE)</f>
        <v>65.261780393803306</v>
      </c>
      <c r="H42" s="73">
        <f>VLOOKUP($A42,'YTD Raw Data'!$B:$Q,11,FALSE)</f>
        <v>-1.7275687005965901</v>
      </c>
      <c r="I42" s="73">
        <f>VLOOKUP($A42,'YTD Raw Data'!$B:$Q,12,FALSE)</f>
        <v>3.9935976244748099</v>
      </c>
      <c r="J42" s="91">
        <f>VLOOKUP($A42,'YTD Raw Data'!$B:$Q,13,FALSE)</f>
        <v>2.19703678129002</v>
      </c>
      <c r="K42" s="73">
        <f>VLOOKUP($A42,'YTD Raw Data'!$B:$Q,14,FALSE)</f>
        <v>1.40555116709336</v>
      </c>
      <c r="L42" s="73">
        <f>VLOOKUP($A42,'YTD Raw Data'!$B:$Q,15,FALSE)</f>
        <v>-0.77447021863315602</v>
      </c>
      <c r="M42" s="76">
        <f>VLOOKUP($A42,'YTD Raw Data'!$B:$Q,16,FALSE)</f>
        <v>-2.4886594141371998</v>
      </c>
    </row>
    <row r="43" spans="1:13" ht="16.5" x14ac:dyDescent="0.3">
      <c r="A43" s="87" t="s">
        <v>82</v>
      </c>
      <c r="B43" s="75">
        <f>VLOOKUP($A43,'YTD Raw Data'!$B:$Q,5,FALSE)</f>
        <v>54.892775029610497</v>
      </c>
      <c r="C43" s="91">
        <f>VLOOKUP($A43,'YTD Raw Data'!$B:$Q,6,FALSE)</f>
        <v>54.459322184157301</v>
      </c>
      <c r="D43" s="74">
        <f>VLOOKUP($A43,'YTD Raw Data'!$B:$Q,7,FALSE)</f>
        <v>104.809706288806</v>
      </c>
      <c r="E43" s="94">
        <f>VLOOKUP($A43,'YTD Raw Data'!$B:$Q,8,FALSE)</f>
        <v>104.47862555718299</v>
      </c>
      <c r="F43" s="74">
        <f>VLOOKUP($A43,'YTD Raw Data'!$B:$Q,9,FALSE)</f>
        <v>57.532956282310302</v>
      </c>
      <c r="G43" s="102">
        <f>VLOOKUP($A43,'YTD Raw Data'!$B:$Q,10,FALSE)</f>
        <v>56.8983513057658</v>
      </c>
      <c r="H43" s="73">
        <f>VLOOKUP($A43,'YTD Raw Data'!$B:$Q,11,FALSE)</f>
        <v>0.79592038253330599</v>
      </c>
      <c r="I43" s="73">
        <f>VLOOKUP($A43,'YTD Raw Data'!$B:$Q,12,FALSE)</f>
        <v>0.31688848303448602</v>
      </c>
      <c r="J43" s="91">
        <f>VLOOKUP($A43,'YTD Raw Data'!$B:$Q,13,FALSE)</f>
        <v>1.1153310455941601</v>
      </c>
      <c r="K43" s="73">
        <f>VLOOKUP($A43,'YTD Raw Data'!$B:$Q,14,FALSE)</f>
        <v>2.4383726232015301</v>
      </c>
      <c r="L43" s="73">
        <f>VLOOKUP($A43,'YTD Raw Data'!$B:$Q,15,FALSE)</f>
        <v>1.3084480502870399</v>
      </c>
      <c r="M43" s="76">
        <f>VLOOKUP($A43,'YTD Raw Data'!$B:$Q,16,FALSE)</f>
        <v>2.1147826375474401</v>
      </c>
    </row>
    <row r="44" spans="1:13" ht="16.5" x14ac:dyDescent="0.3">
      <c r="A44" s="87" t="s">
        <v>37</v>
      </c>
      <c r="B44" s="75">
        <f>VLOOKUP($A44,'YTD Raw Data'!$B:$Q,5,FALSE)</f>
        <v>57.7494302327257</v>
      </c>
      <c r="C44" s="91">
        <f>VLOOKUP($A44,'YTD Raw Data'!$B:$Q,6,FALSE)</f>
        <v>58.938943393508403</v>
      </c>
      <c r="D44" s="74">
        <f>VLOOKUP($A44,'YTD Raw Data'!$B:$Q,7,FALSE)</f>
        <v>110.525703058114</v>
      </c>
      <c r="E44" s="94">
        <f>VLOOKUP($A44,'YTD Raw Data'!$B:$Q,8,FALSE)</f>
        <v>107.52942681476399</v>
      </c>
      <c r="F44" s="74">
        <f>VLOOKUP($A44,'YTD Raw Data'!$B:$Q,9,FALSE)</f>
        <v>63.827963776775299</v>
      </c>
      <c r="G44" s="102">
        <f>VLOOKUP($A44,'YTD Raw Data'!$B:$Q,10,FALSE)</f>
        <v>63.376708001718299</v>
      </c>
      <c r="H44" s="73">
        <f>VLOOKUP($A44,'YTD Raw Data'!$B:$Q,11,FALSE)</f>
        <v>-2.0182125642139899</v>
      </c>
      <c r="I44" s="73">
        <f>VLOOKUP($A44,'YTD Raw Data'!$B:$Q,12,FALSE)</f>
        <v>2.78647095228275</v>
      </c>
      <c r="J44" s="91">
        <f>VLOOKUP($A44,'YTD Raw Data'!$B:$Q,13,FALSE)</f>
        <v>0.71202148121161002</v>
      </c>
      <c r="K44" s="100">
        <f>VLOOKUP($A44,'YTD Raw Data'!$B:$Q,14,FALSE)</f>
        <v>3.3551829076340498</v>
      </c>
      <c r="L44" s="73">
        <f>VLOOKUP($A44,'YTD Raw Data'!$B:$Q,15,FALSE)</f>
        <v>2.6244746034767399</v>
      </c>
      <c r="M44" s="76">
        <f>VLOOKUP($A44,'YTD Raw Data'!$B:$Q,16,FALSE)</f>
        <v>0.55329456307077896</v>
      </c>
    </row>
    <row r="45" spans="1:13" ht="16.5" x14ac:dyDescent="0.3">
      <c r="A45" s="87" t="s">
        <v>35</v>
      </c>
      <c r="B45" s="75">
        <f>VLOOKUP($A45,'YTD Raw Data'!$B:$Q,5,FALSE)</f>
        <v>64.325445741922195</v>
      </c>
      <c r="C45" s="91">
        <f>VLOOKUP($A45,'YTD Raw Data'!$B:$Q,6,FALSE)</f>
        <v>63.545756960199903</v>
      </c>
      <c r="D45" s="74">
        <f>VLOOKUP($A45,'YTD Raw Data'!$B:$Q,7,FALSE)</f>
        <v>173.893295085593</v>
      </c>
      <c r="E45" s="94">
        <f>VLOOKUP($A45,'YTD Raw Data'!$B:$Q,8,FALSE)</f>
        <v>172.99177738899999</v>
      </c>
      <c r="F45" s="74">
        <f>VLOOKUP($A45,'YTD Raw Data'!$B:$Q,9,FALSE)</f>
        <v>111.857637179124</v>
      </c>
      <c r="G45" s="102">
        <f>VLOOKUP($A45,'YTD Raw Data'!$B:$Q,10,FALSE)</f>
        <v>109.928934420744</v>
      </c>
      <c r="H45" s="73">
        <f>VLOOKUP($A45,'YTD Raw Data'!$B:$Q,11,FALSE)</f>
        <v>1.22697221501442</v>
      </c>
      <c r="I45" s="73">
        <f>VLOOKUP($A45,'YTD Raw Data'!$B:$Q,12,FALSE)</f>
        <v>0.52113326436665697</v>
      </c>
      <c r="J45" s="91">
        <f>VLOOKUP($A45,'YTD Raw Data'!$B:$Q,13,FALSE)</f>
        <v>1.7544996397380499</v>
      </c>
      <c r="K45" s="73">
        <f>VLOOKUP($A45,'YTD Raw Data'!$B:$Q,14,FALSE)</f>
        <v>5.4902198704020604</v>
      </c>
      <c r="L45" s="73">
        <f>VLOOKUP($A45,'YTD Raw Data'!$B:$Q,15,FALSE)</f>
        <v>3.6713071597721201</v>
      </c>
      <c r="M45" s="76">
        <f>VLOOKUP($A45,'YTD Raw Data'!$B:$Q,16,FALSE)</f>
        <v>4.9433252935647802</v>
      </c>
    </row>
    <row r="46" spans="1:13" ht="16.5" x14ac:dyDescent="0.3">
      <c r="A46" s="87" t="s">
        <v>34</v>
      </c>
      <c r="B46" s="75">
        <f>VLOOKUP($A46,'YTD Raw Data'!$B:$Q,5,FALSE)</f>
        <v>62.397588978833902</v>
      </c>
      <c r="C46" s="91">
        <f>VLOOKUP($A46,'YTD Raw Data'!$B:$Q,6,FALSE)</f>
        <v>61.253133124037703</v>
      </c>
      <c r="D46" s="74">
        <f>VLOOKUP($A46,'YTD Raw Data'!$B:$Q,7,FALSE)</f>
        <v>110.051214624537</v>
      </c>
      <c r="E46" s="94">
        <f>VLOOKUP($A46,'YTD Raw Data'!$B:$Q,8,FALSE)</f>
        <v>112.150020423192</v>
      </c>
      <c r="F46" s="74">
        <f>VLOOKUP($A46,'YTD Raw Data'!$B:$Q,9,FALSE)</f>
        <v>68.669304567633404</v>
      </c>
      <c r="G46" s="102">
        <f>VLOOKUP($A46,'YTD Raw Data'!$B:$Q,10,FALSE)</f>
        <v>68.695401308453398</v>
      </c>
      <c r="H46" s="73">
        <f>VLOOKUP($A46,'YTD Raw Data'!$B:$Q,11,FALSE)</f>
        <v>1.8684037802257301</v>
      </c>
      <c r="I46" s="73">
        <f>VLOOKUP($A46,'YTD Raw Data'!$B:$Q,12,FALSE)</f>
        <v>-1.8714270320547099</v>
      </c>
      <c r="J46" s="91">
        <f>VLOOKUP($A46,'YTD Raw Data'!$B:$Q,13,FALSE)</f>
        <v>-3.79890652400562E-2</v>
      </c>
      <c r="K46" s="73">
        <f>VLOOKUP($A46,'YTD Raw Data'!$B:$Q,14,FALSE)</f>
        <v>3.1639098484840802</v>
      </c>
      <c r="L46" s="73">
        <f>VLOOKUP($A46,'YTD Raw Data'!$B:$Q,15,FALSE)</f>
        <v>3.2031157474551502</v>
      </c>
      <c r="M46" s="76">
        <f>VLOOKUP($A46,'YTD Raw Data'!$B:$Q,16,FALSE)</f>
        <v>5.13136666339134</v>
      </c>
    </row>
    <row r="47" spans="1:13" ht="16.5" x14ac:dyDescent="0.3">
      <c r="A47" s="87" t="s">
        <v>39</v>
      </c>
      <c r="B47" s="75">
        <f>VLOOKUP($A47,'YTD Raw Data'!$B:$Q,5,FALSE)</f>
        <v>58.849595294952799</v>
      </c>
      <c r="C47" s="91">
        <f>VLOOKUP($A47,'YTD Raw Data'!$B:$Q,6,FALSE)</f>
        <v>57.8650229466895</v>
      </c>
      <c r="D47" s="74">
        <f>VLOOKUP($A47,'YTD Raw Data'!$B:$Q,7,FALSE)</f>
        <v>124.433742959393</v>
      </c>
      <c r="E47" s="94">
        <f>VLOOKUP($A47,'YTD Raw Data'!$B:$Q,8,FALSE)</f>
        <v>122.013747463065</v>
      </c>
      <c r="F47" s="74">
        <f>VLOOKUP($A47,'YTD Raw Data'!$B:$Q,9,FALSE)</f>
        <v>73.2287541419646</v>
      </c>
      <c r="G47" s="102">
        <f>VLOOKUP($A47,'YTD Raw Data'!$B:$Q,10,FALSE)</f>
        <v>70.603282967618696</v>
      </c>
      <c r="H47" s="73">
        <f>VLOOKUP($A47,'YTD Raw Data'!$B:$Q,11,FALSE)</f>
        <v>1.70149824215977</v>
      </c>
      <c r="I47" s="73">
        <f>VLOOKUP($A47,'YTD Raw Data'!$B:$Q,12,FALSE)</f>
        <v>1.9833793704762199</v>
      </c>
      <c r="J47" s="91">
        <f>VLOOKUP($A47,'YTD Raw Data'!$B:$Q,13,FALSE)</f>
        <v>3.7186247777600099</v>
      </c>
      <c r="K47" s="73">
        <f>VLOOKUP($A47,'YTD Raw Data'!$B:$Q,14,FALSE)</f>
        <v>0.97025604929260101</v>
      </c>
      <c r="L47" s="73">
        <f>VLOOKUP($A47,'YTD Raw Data'!$B:$Q,15,FALSE)</f>
        <v>-2.6498314399717402</v>
      </c>
      <c r="M47" s="76">
        <f>VLOOKUP($A47,'YTD Raw Data'!$B:$Q,16,FALSE)</f>
        <v>-0.99342003318328997</v>
      </c>
    </row>
    <row r="48" spans="1:13" ht="16.5" x14ac:dyDescent="0.3">
      <c r="A48" s="87" t="s">
        <v>38</v>
      </c>
      <c r="B48" s="75">
        <f>VLOOKUP($A48,'YTD Raw Data'!$B:$Q,5,FALSE)</f>
        <v>54.847805711705298</v>
      </c>
      <c r="C48" s="91">
        <f>VLOOKUP($A48,'YTD Raw Data'!$B:$Q,6,FALSE)</f>
        <v>55.066591950961602</v>
      </c>
      <c r="D48" s="74">
        <f>VLOOKUP($A48,'YTD Raw Data'!$B:$Q,7,FALSE)</f>
        <v>115.70874820479</v>
      </c>
      <c r="E48" s="94">
        <f>VLOOKUP($A48,'YTD Raw Data'!$B:$Q,8,FALSE)</f>
        <v>118.190638995561</v>
      </c>
      <c r="F48" s="74">
        <f>VLOOKUP($A48,'YTD Raw Data'!$B:$Q,9,FALSE)</f>
        <v>63.463709406809897</v>
      </c>
      <c r="G48" s="102">
        <f>VLOOKUP($A48,'YTD Raw Data'!$B:$Q,10,FALSE)</f>
        <v>65.083556899919998</v>
      </c>
      <c r="H48" s="73">
        <f>VLOOKUP($A48,'YTD Raw Data'!$B:$Q,11,FALSE)</f>
        <v>-0.39731211158145502</v>
      </c>
      <c r="I48" s="73">
        <f>VLOOKUP($A48,'YTD Raw Data'!$B:$Q,12,FALSE)</f>
        <v>-2.09990470638204</v>
      </c>
      <c r="J48" s="91">
        <f>VLOOKUP($A48,'YTD Raw Data'!$B:$Q,13,FALSE)</f>
        <v>-2.4888736422333699</v>
      </c>
      <c r="K48" s="73">
        <f>VLOOKUP($A48,'YTD Raw Data'!$B:$Q,14,FALSE)</f>
        <v>-2.1262036180260302</v>
      </c>
      <c r="L48" s="73">
        <f>VLOOKUP($A48,'YTD Raw Data'!$B:$Q,15,FALSE)</f>
        <v>0.37192681261490601</v>
      </c>
      <c r="M48" s="76">
        <f>VLOOKUP($A48,'YTD Raw Data'!$B:$Q,16,FALSE)</f>
        <v>-2.6863009239287201E-2</v>
      </c>
    </row>
    <row r="49" spans="1:13" ht="16.5" x14ac:dyDescent="0.3">
      <c r="A49" s="87" t="s">
        <v>81</v>
      </c>
      <c r="B49" s="75">
        <f>VLOOKUP($A49,'YTD Raw Data'!$B:$Q,5,FALSE)</f>
        <v>59.4816410379145</v>
      </c>
      <c r="C49" s="91">
        <f>VLOOKUP($A49,'YTD Raw Data'!$B:$Q,6,FALSE)</f>
        <v>62.280766268496301</v>
      </c>
      <c r="D49" s="74">
        <f>VLOOKUP($A49,'YTD Raw Data'!$B:$Q,7,FALSE)</f>
        <v>132.229503294381</v>
      </c>
      <c r="E49" s="94">
        <f>VLOOKUP($A49,'YTD Raw Data'!$B:$Q,8,FALSE)</f>
        <v>130.73082461477901</v>
      </c>
      <c r="F49" s="74">
        <f>VLOOKUP($A49,'YTD Raw Data'!$B:$Q,9,FALSE)</f>
        <v>78.652278495781701</v>
      </c>
      <c r="G49" s="102">
        <f>VLOOKUP($A49,'YTD Raw Data'!$B:$Q,10,FALSE)</f>
        <v>81.420159319208295</v>
      </c>
      <c r="H49" s="73">
        <f>VLOOKUP($A49,'YTD Raw Data'!$B:$Q,11,FALSE)</f>
        <v>-4.4943654330046696</v>
      </c>
      <c r="I49" s="73">
        <f>VLOOKUP($A49,'YTD Raw Data'!$B:$Q,12,FALSE)</f>
        <v>1.14638508861167</v>
      </c>
      <c r="J49" s="91">
        <f>VLOOKUP($A49,'YTD Raw Data'!$B:$Q,13,FALSE)</f>
        <v>-3.3995030795446701</v>
      </c>
      <c r="K49" s="73">
        <f>VLOOKUP($A49,'YTD Raw Data'!$B:$Q,14,FALSE)</f>
        <v>-1.05084455228392</v>
      </c>
      <c r="L49" s="73">
        <f>VLOOKUP($A49,'YTD Raw Data'!$B:$Q,15,FALSE)</f>
        <v>2.4313110202680699</v>
      </c>
      <c r="M49" s="76">
        <f>VLOOKUP($A49,'YTD Raw Data'!$B:$Q,16,FALSE)</f>
        <v>-2.17232641480035</v>
      </c>
    </row>
    <row r="50" spans="1:13" ht="16.5" x14ac:dyDescent="0.3">
      <c r="A50" s="86"/>
      <c r="B50" s="67"/>
      <c r="C50" s="68"/>
      <c r="D50" s="69"/>
      <c r="E50" s="69"/>
      <c r="F50" s="69"/>
      <c r="G50" s="69"/>
      <c r="H50" s="68"/>
      <c r="I50" s="68"/>
      <c r="J50" s="68"/>
      <c r="K50" s="68"/>
      <c r="L50" s="68"/>
      <c r="M50" s="70"/>
    </row>
    <row r="51" spans="1:13" ht="16.5" x14ac:dyDescent="0.3">
      <c r="A51" s="85" t="s">
        <v>47</v>
      </c>
      <c r="B51" s="75">
        <f>VLOOKUP($A51,'YTD Raw Data'!$B:$Q,5,FALSE)</f>
        <v>57.986887759136998</v>
      </c>
      <c r="C51" s="73">
        <f>VLOOKUP($A51,'YTD Raw Data'!$B:$Q,6,FALSE)</f>
        <v>62.066469156022301</v>
      </c>
      <c r="D51" s="104">
        <f>VLOOKUP($A51,'YTD Raw Data'!$B:$Q,7,FALSE)</f>
        <v>114.07896911687</v>
      </c>
      <c r="E51" s="74">
        <f>VLOOKUP($A51,'YTD Raw Data'!$B:$Q,8,FALSE)</f>
        <v>117.52588723077299</v>
      </c>
      <c r="F51" s="104">
        <f>VLOOKUP($A51,'YTD Raw Data'!$B:$Q,9,FALSE)</f>
        <v>66.150843778580295</v>
      </c>
      <c r="G51" s="74">
        <f>VLOOKUP($A51,'YTD Raw Data'!$B:$Q,10,FALSE)</f>
        <v>72.944168548429502</v>
      </c>
      <c r="H51" s="97">
        <f>VLOOKUP($A51,'YTD Raw Data'!$B:$Q,11,FALSE)</f>
        <v>-6.5729232746106696</v>
      </c>
      <c r="I51" s="73">
        <f>VLOOKUP($A51,'YTD Raw Data'!$B:$Q,12,FALSE)</f>
        <v>-2.93290116341299</v>
      </c>
      <c r="J51" s="73">
        <f>VLOOKUP($A51,'YTD Raw Data'!$B:$Q,13,FALSE)</f>
        <v>-9.3130470948323598</v>
      </c>
      <c r="K51" s="100">
        <f>VLOOKUP($A51,'YTD Raw Data'!$B:$Q,14,FALSE)</f>
        <v>-8.6743488703723308</v>
      </c>
      <c r="L51" s="73">
        <f>VLOOKUP($A51,'YTD Raw Data'!$B:$Q,15,FALSE)</f>
        <v>0.70428898976011201</v>
      </c>
      <c r="M51" s="76">
        <f>VLOOKUP($A51,'YTD Raw Data'!$B:$Q,16,FALSE)</f>
        <v>-5.9149266597790202</v>
      </c>
    </row>
    <row r="52" spans="1:13" ht="16.5" x14ac:dyDescent="0.3">
      <c r="A52" s="86"/>
      <c r="B52" s="67"/>
      <c r="C52" s="68"/>
      <c r="D52" s="69"/>
      <c r="E52" s="69"/>
      <c r="F52" s="69"/>
      <c r="G52" s="69"/>
      <c r="H52" s="68"/>
      <c r="I52" s="68"/>
      <c r="J52" s="68"/>
      <c r="K52" s="68"/>
      <c r="L52" s="68"/>
      <c r="M52" s="70"/>
    </row>
    <row r="53" spans="1:13" ht="16.5" x14ac:dyDescent="0.3">
      <c r="A53" s="85" t="s">
        <v>48</v>
      </c>
      <c r="B53" s="75">
        <f>VLOOKUP($A53,'YTD Raw Data'!$B:$Q,5,FALSE)</f>
        <v>66.240423915867197</v>
      </c>
      <c r="C53" s="91">
        <f>VLOOKUP($A53,'YTD Raw Data'!$B:$Q,6,FALSE)</f>
        <v>65.069732564967495</v>
      </c>
      <c r="D53" s="74">
        <f>VLOOKUP($A53,'YTD Raw Data'!$B:$Q,7,FALSE)</f>
        <v>117.628162583384</v>
      </c>
      <c r="E53" s="94">
        <f>VLOOKUP($A53,'YTD Raw Data'!$B:$Q,8,FALSE)</f>
        <v>114.62500718680199</v>
      </c>
      <c r="F53" s="74">
        <f>VLOOKUP($A53,'YTD Raw Data'!$B:$Q,9,FALSE)</f>
        <v>77.917393539679395</v>
      </c>
      <c r="G53" s="102">
        <f>VLOOKUP($A53,'YTD Raw Data'!$B:$Q,10,FALSE)</f>
        <v>74.586185629027199</v>
      </c>
      <c r="H53" s="73">
        <f>VLOOKUP($A53,'YTD Raw Data'!$B:$Q,11,FALSE)</f>
        <v>1.7991334907222201</v>
      </c>
      <c r="I53" s="73">
        <f>VLOOKUP($A53,'YTD Raw Data'!$B:$Q,12,FALSE)</f>
        <v>2.6199827335128001</v>
      </c>
      <c r="J53" s="91">
        <f>VLOOKUP($A53,'YTD Raw Data'!$B:$Q,13,FALSE)</f>
        <v>4.4662532110447897</v>
      </c>
      <c r="K53" s="73">
        <f>VLOOKUP($A53,'YTD Raw Data'!$B:$Q,14,FALSE)</f>
        <v>7.9239790102557297</v>
      </c>
      <c r="L53" s="73">
        <f>VLOOKUP($A53,'YTD Raw Data'!$B:$Q,15,FALSE)</f>
        <v>3.30989740028827</v>
      </c>
      <c r="M53" s="76">
        <f>VLOOKUP($A53,'YTD Raw Data'!$B:$Q,16,FALSE)</f>
        <v>5.1685803636476297</v>
      </c>
    </row>
    <row r="54" spans="1:13" ht="16.5" x14ac:dyDescent="0.3">
      <c r="A54" s="87" t="s">
        <v>64</v>
      </c>
      <c r="B54" s="75">
        <f>VLOOKUP($A54,'YTD Raw Data'!$B:$Q,5,FALSE)</f>
        <v>67.541621096123393</v>
      </c>
      <c r="C54" s="91">
        <f>VLOOKUP($A54,'YTD Raw Data'!$B:$Q,6,FALSE)</f>
        <v>65.208409284238599</v>
      </c>
      <c r="D54" s="74">
        <f>VLOOKUP($A54,'YTD Raw Data'!$B:$Q,7,FALSE)</f>
        <v>190.421028486241</v>
      </c>
      <c r="E54" s="94">
        <f>VLOOKUP($A54,'YTD Raw Data'!$B:$Q,8,FALSE)</f>
        <v>185.62798280176699</v>
      </c>
      <c r="F54" s="74">
        <f>VLOOKUP($A54,'YTD Raw Data'!$B:$Q,9,FALSE)</f>
        <v>128.613449547518</v>
      </c>
      <c r="G54" s="102">
        <f>VLOOKUP($A54,'YTD Raw Data'!$B:$Q,10,FALSE)</f>
        <v>121.045054771452</v>
      </c>
      <c r="H54" s="73">
        <f>VLOOKUP($A54,'YTD Raw Data'!$B:$Q,11,FALSE)</f>
        <v>3.5780842340663401</v>
      </c>
      <c r="I54" s="73">
        <f>VLOOKUP($A54,'YTD Raw Data'!$B:$Q,12,FALSE)</f>
        <v>2.5820706620468501</v>
      </c>
      <c r="J54" s="91">
        <f>VLOOKUP($A54,'YTD Raw Data'!$B:$Q,13,FALSE)</f>
        <v>6.2525435593843399</v>
      </c>
      <c r="K54" s="73">
        <f>VLOOKUP($A54,'YTD Raw Data'!$B:$Q,14,FALSE)</f>
        <v>6.2525435593843399</v>
      </c>
      <c r="L54" s="73">
        <f>VLOOKUP($A54,'YTD Raw Data'!$B:$Q,15,FALSE)</f>
        <v>0</v>
      </c>
      <c r="M54" s="76">
        <f>VLOOKUP($A54,'YTD Raw Data'!$B:$Q,16,FALSE)</f>
        <v>3.5780842340663401</v>
      </c>
    </row>
    <row r="55" spans="1:13" ht="16.5" x14ac:dyDescent="0.3">
      <c r="A55" s="87" t="s">
        <v>31</v>
      </c>
      <c r="B55" s="75">
        <f>VLOOKUP($A55,'YTD Raw Data'!$B:$Q,5,FALSE)</f>
        <v>65.762662560666001</v>
      </c>
      <c r="C55" s="91">
        <f>VLOOKUP($A55,'YTD Raw Data'!$B:$Q,6,FALSE)</f>
        <v>63.929824472869797</v>
      </c>
      <c r="D55" s="74">
        <f>VLOOKUP($A55,'YTD Raw Data'!$B:$Q,7,FALSE)</f>
        <v>114.56491967017701</v>
      </c>
      <c r="E55" s="94">
        <f>VLOOKUP($A55,'YTD Raw Data'!$B:$Q,8,FALSE)</f>
        <v>111.330026089756</v>
      </c>
      <c r="F55" s="74">
        <f>VLOOKUP($A55,'YTD Raw Data'!$B:$Q,9,FALSE)</f>
        <v>75.340941535596897</v>
      </c>
      <c r="G55" s="102">
        <f>VLOOKUP($A55,'YTD Raw Data'!$B:$Q,10,FALSE)</f>
        <v>71.173090264781393</v>
      </c>
      <c r="H55" s="73">
        <f>VLOOKUP($A55,'YTD Raw Data'!$B:$Q,11,FALSE)</f>
        <v>2.8669531050785699</v>
      </c>
      <c r="I55" s="73">
        <f>VLOOKUP($A55,'YTD Raw Data'!$B:$Q,12,FALSE)</f>
        <v>2.9056793517797699</v>
      </c>
      <c r="J55" s="91">
        <f>VLOOKUP($A55,'YTD Raw Data'!$B:$Q,13,FALSE)</f>
        <v>5.8559369212578201</v>
      </c>
      <c r="K55" s="73">
        <f>VLOOKUP($A55,'YTD Raw Data'!$B:$Q,14,FALSE)</f>
        <v>8.0414119628013108</v>
      </c>
      <c r="L55" s="73">
        <f>VLOOKUP($A55,'YTD Raw Data'!$B:$Q,15,FALSE)</f>
        <v>2.06457484115339</v>
      </c>
      <c r="M55" s="76">
        <f>VLOOKUP($A55,'YTD Raw Data'!$B:$Q,16,FALSE)</f>
        <v>4.9907183387470804</v>
      </c>
    </row>
    <row r="56" spans="1:13" ht="16.5" x14ac:dyDescent="0.3">
      <c r="A56" s="87" t="s">
        <v>83</v>
      </c>
      <c r="B56" s="75">
        <f>VLOOKUP($A56,'YTD Raw Data'!$B:$Q,5,FALSE)</f>
        <v>70.967175505498702</v>
      </c>
      <c r="C56" s="91">
        <f>VLOOKUP($A56,'YTD Raw Data'!$B:$Q,6,FALSE)</f>
        <v>70.214746538819497</v>
      </c>
      <c r="D56" s="74">
        <f>VLOOKUP($A56,'YTD Raw Data'!$B:$Q,7,FALSE)</f>
        <v>110.150749978484</v>
      </c>
      <c r="E56" s="94">
        <f>VLOOKUP($A56,'YTD Raw Data'!$B:$Q,8,FALSE)</f>
        <v>106.10304240873</v>
      </c>
      <c r="F56" s="74">
        <f>VLOOKUP($A56,'YTD Raw Data'!$B:$Q,9,FALSE)</f>
        <v>78.170876057854102</v>
      </c>
      <c r="G56" s="102">
        <f>VLOOKUP($A56,'YTD Raw Data'!$B:$Q,10,FALSE)</f>
        <v>74.499982297266001</v>
      </c>
      <c r="H56" s="73">
        <f>VLOOKUP($A56,'YTD Raw Data'!$B:$Q,11,FALSE)</f>
        <v>1.07161102726929</v>
      </c>
      <c r="I56" s="73">
        <f>VLOOKUP($A56,'YTD Raw Data'!$B:$Q,12,FALSE)</f>
        <v>3.8148836054689399</v>
      </c>
      <c r="J56" s="91">
        <f>VLOOKUP($A56,'YTD Raw Data'!$B:$Q,13,FALSE)</f>
        <v>4.9273753461319298</v>
      </c>
      <c r="K56" s="73">
        <f>VLOOKUP($A56,'YTD Raw Data'!$B:$Q,14,FALSE)</f>
        <v>10.9288269062084</v>
      </c>
      <c r="L56" s="73">
        <f>VLOOKUP($A56,'YTD Raw Data'!$B:$Q,15,FALSE)</f>
        <v>5.71962420700899</v>
      </c>
      <c r="M56" s="76">
        <f>VLOOKUP($A56,'YTD Raw Data'!$B:$Q,16,FALSE)</f>
        <v>6.8525273579989499</v>
      </c>
    </row>
    <row r="57" spans="1:13" ht="16.5" x14ac:dyDescent="0.3">
      <c r="A57" s="87" t="s">
        <v>32</v>
      </c>
      <c r="B57" s="75">
        <f>VLOOKUP($A57,'YTD Raw Data'!$B:$Q,5,FALSE)</f>
        <v>62.866993126770403</v>
      </c>
      <c r="C57" s="91">
        <f>VLOOKUP($A57,'YTD Raw Data'!$B:$Q,6,FALSE)</f>
        <v>61.948568346171903</v>
      </c>
      <c r="D57" s="74">
        <f>VLOOKUP($A57,'YTD Raw Data'!$B:$Q,7,FALSE)</f>
        <v>97.520222264969405</v>
      </c>
      <c r="E57" s="94">
        <f>VLOOKUP($A57,'YTD Raw Data'!$B:$Q,8,FALSE)</f>
        <v>95.753723415715299</v>
      </c>
      <c r="F57" s="74">
        <f>VLOOKUP($A57,'YTD Raw Data'!$B:$Q,9,FALSE)</f>
        <v>61.308031428529603</v>
      </c>
      <c r="G57" s="102">
        <f>VLOOKUP($A57,'YTD Raw Data'!$B:$Q,10,FALSE)</f>
        <v>59.318060794188803</v>
      </c>
      <c r="H57" s="73">
        <f>VLOOKUP($A57,'YTD Raw Data'!$B:$Q,11,FALSE)</f>
        <v>1.4825601383817399</v>
      </c>
      <c r="I57" s="73">
        <f>VLOOKUP($A57,'YTD Raw Data'!$B:$Q,12,FALSE)</f>
        <v>1.8448356745197301</v>
      </c>
      <c r="J57" s="91">
        <f>VLOOKUP($A57,'YTD Raw Data'!$B:$Q,13,FALSE)</f>
        <v>3.3547466112305502</v>
      </c>
      <c r="K57" s="73">
        <f>VLOOKUP($A57,'YTD Raw Data'!$B:$Q,14,FALSE)</f>
        <v>3.1263483405851198</v>
      </c>
      <c r="L57" s="73">
        <f>VLOOKUP($A57,'YTD Raw Data'!$B:$Q,15,FALSE)</f>
        <v>-0.22098479086262299</v>
      </c>
      <c r="M57" s="76">
        <f>VLOOKUP($A57,'YTD Raw Data'!$B:$Q,16,FALSE)</f>
        <v>1.2582991150978999</v>
      </c>
    </row>
    <row r="58" spans="1:13" ht="17.25" thickBot="1" x14ac:dyDescent="0.35">
      <c r="A58" s="87" t="s">
        <v>33</v>
      </c>
      <c r="B58" s="77">
        <f>VLOOKUP($A58,'YTD Raw Data'!$B:$Q,5,FALSE)</f>
        <v>66.000792616762098</v>
      </c>
      <c r="C58" s="92">
        <f>VLOOKUP($A58,'YTD Raw Data'!$B:$Q,6,FALSE)</f>
        <v>66.279748768378298</v>
      </c>
      <c r="D58" s="79">
        <f>VLOOKUP($A58,'YTD Raw Data'!$B:$Q,7,FALSE)</f>
        <v>99.882497402003096</v>
      </c>
      <c r="E58" s="95">
        <f>VLOOKUP($A58,'YTD Raw Data'!$B:$Q,8,FALSE)</f>
        <v>97.380540752551994</v>
      </c>
      <c r="F58" s="79">
        <f>VLOOKUP($A58,'YTD Raw Data'!$B:$Q,9,FALSE)</f>
        <v>65.923239970739004</v>
      </c>
      <c r="G58" s="103">
        <f>VLOOKUP($A58,'YTD Raw Data'!$B:$Q,10,FALSE)</f>
        <v>64.543577760079799</v>
      </c>
      <c r="H58" s="78">
        <f>VLOOKUP($A58,'YTD Raw Data'!$B:$Q,11,FALSE)</f>
        <v>-0.42087689950517898</v>
      </c>
      <c r="I58" s="78">
        <f>VLOOKUP($A58,'YTD Raw Data'!$B:$Q,12,FALSE)</f>
        <v>2.5692572973163998</v>
      </c>
      <c r="J58" s="92">
        <f>VLOOKUP($A58,'YTD Raw Data'!$B:$Q,13,FALSE)</f>
        <v>2.1375669873579701</v>
      </c>
      <c r="K58" s="78">
        <f>VLOOKUP($A58,'YTD Raw Data'!$B:$Q,14,FALSE)</f>
        <v>10.5747113788658</v>
      </c>
      <c r="L58" s="78">
        <f>VLOOKUP($A58,'YTD Raw Data'!$B:$Q,15,FALSE)</f>
        <v>8.2605691915024195</v>
      </c>
      <c r="M58" s="80">
        <f>VLOOKUP($A58,'YTD Raw Data'!$B:$Q,16,FALSE)</f>
        <v>7.8049254645025696</v>
      </c>
    </row>
    <row r="59" spans="1:13" ht="54.6" customHeight="1" thickBot="1" x14ac:dyDescent="0.3">
      <c r="A59" s="141" t="s">
        <v>86</v>
      </c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3"/>
    </row>
    <row r="60" spans="1:13" ht="20.100000000000001" customHeigh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</row>
    <row r="67" spans="6:6" x14ac:dyDescent="0.25">
      <c r="F67" s="47"/>
    </row>
  </sheetData>
  <sheetProtection algorithmName="SHA-512" hashValue="7S2jS9P/ofq9DSURO8fQXMhgAyOFgfXXBnij3HaMkkiI1lWpr3UVoNgnK/GiOPcy2/CYxip0l8cEAHzBetb5wA==" saltValue="6R/IrHoZkjVTr29q8PpKgQ==" spinCount="100000" sheet="1" formatCells="0" formatColumns="0" formatRows="0"/>
  <mergeCells count="7">
    <mergeCell ref="A59:M59"/>
    <mergeCell ref="A1:A3"/>
    <mergeCell ref="B1:M1"/>
    <mergeCell ref="B2:C2"/>
    <mergeCell ref="D2:E2"/>
    <mergeCell ref="F2:G2"/>
    <mergeCell ref="H2:M2"/>
  </mergeCells>
  <pageMargins left="0.7" right="0.7" top="0.75" bottom="0.75" header="0.3" footer="0.3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A54F0F"/>
  </sheetPr>
  <dimension ref="A1:R62"/>
  <sheetViews>
    <sheetView topLeftCell="A5" zoomScale="115" zoomScaleNormal="115" workbookViewId="0">
      <pane xSplit="1" topLeftCell="B1" activePane="topRight" state="frozen"/>
      <selection activeCell="V21" sqref="V21"/>
      <selection pane="topRight" activeCell="V21" sqref="V21"/>
    </sheetView>
  </sheetViews>
  <sheetFormatPr defaultColWidth="8.85546875" defaultRowHeight="12.75" x14ac:dyDescent="0.2"/>
  <cols>
    <col min="1" max="1" width="38.42578125" customWidth="1"/>
    <col min="2" max="2" width="21.7109375" customWidth="1"/>
    <col min="12" max="12" width="12.140625" customWidth="1"/>
  </cols>
  <sheetData>
    <row r="1" spans="1:18" ht="25.5" x14ac:dyDescent="0.35">
      <c r="A1" s="105" t="s">
        <v>87</v>
      </c>
      <c r="B1" s="45"/>
      <c r="C1" s="44" t="s">
        <v>60</v>
      </c>
      <c r="D1" s="46"/>
      <c r="E1" s="1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8" ht="25.5" x14ac:dyDescent="0.35">
      <c r="A2" s="24"/>
      <c r="B2" s="1"/>
      <c r="C2" s="22"/>
      <c r="D2" s="23"/>
      <c r="E2" s="1"/>
      <c r="F2" s="16"/>
      <c r="G2" s="16"/>
      <c r="H2" s="16"/>
      <c r="I2" s="1"/>
      <c r="J2" s="1"/>
      <c r="K2" s="1"/>
      <c r="L2" s="1"/>
      <c r="M2" s="1"/>
      <c r="N2" s="1"/>
      <c r="O2" s="1"/>
      <c r="P2" s="1"/>
      <c r="Q2" s="1"/>
    </row>
    <row r="3" spans="1:18" x14ac:dyDescent="0.2">
      <c r="A3" s="25"/>
      <c r="B3" s="1"/>
      <c r="C3" s="25"/>
      <c r="D3" s="26"/>
      <c r="E3" s="1"/>
      <c r="F3" s="1"/>
      <c r="G3" s="16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x14ac:dyDescent="0.2">
      <c r="A4" s="1"/>
      <c r="B4" s="1"/>
      <c r="C4" s="1"/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x14ac:dyDescent="0.2">
      <c r="A5" s="1"/>
      <c r="B5" s="1"/>
      <c r="C5" s="1"/>
      <c r="D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x14ac:dyDescent="0.2">
      <c r="A6" s="2"/>
      <c r="B6" s="27"/>
      <c r="C6" s="144" t="s">
        <v>0</v>
      </c>
      <c r="D6" s="145"/>
      <c r="E6" s="28"/>
      <c r="F6" s="148" t="s">
        <v>89</v>
      </c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</row>
    <row r="7" spans="1:18" x14ac:dyDescent="0.2">
      <c r="A7" s="4"/>
      <c r="B7" s="29"/>
      <c r="C7" s="3"/>
      <c r="D7" s="17"/>
      <c r="E7" s="30"/>
      <c r="F7" s="146" t="s">
        <v>1</v>
      </c>
      <c r="G7" s="147"/>
      <c r="H7" s="146" t="s">
        <v>2</v>
      </c>
      <c r="I7" s="147"/>
      <c r="J7" s="146" t="s">
        <v>3</v>
      </c>
      <c r="K7" s="147"/>
      <c r="L7" s="49" t="s">
        <v>90</v>
      </c>
      <c r="M7" s="50"/>
      <c r="N7" s="50"/>
      <c r="O7" s="50"/>
      <c r="P7" s="50"/>
      <c r="Q7" s="51"/>
    </row>
    <row r="8" spans="1:18" ht="12.6" customHeight="1" x14ac:dyDescent="0.2">
      <c r="A8" s="6"/>
      <c r="B8" s="31"/>
      <c r="C8" s="5" t="s">
        <v>4</v>
      </c>
      <c r="D8" s="5" t="s">
        <v>5</v>
      </c>
      <c r="E8" s="32"/>
      <c r="F8" s="5">
        <v>2026</v>
      </c>
      <c r="G8" s="52">
        <v>2025</v>
      </c>
      <c r="H8" s="5">
        <v>2026</v>
      </c>
      <c r="I8" s="52">
        <v>2025</v>
      </c>
      <c r="J8" s="5">
        <v>2026</v>
      </c>
      <c r="K8" s="52">
        <v>2025</v>
      </c>
      <c r="L8" s="5" t="s">
        <v>6</v>
      </c>
      <c r="M8" s="53" t="s">
        <v>2</v>
      </c>
      <c r="N8" s="53" t="s">
        <v>3</v>
      </c>
      <c r="O8" s="54" t="s">
        <v>7</v>
      </c>
      <c r="P8" s="54" t="s">
        <v>8</v>
      </c>
      <c r="Q8" s="55" t="s">
        <v>9</v>
      </c>
    </row>
    <row r="9" spans="1:18" x14ac:dyDescent="0.2">
      <c r="A9" s="33" t="s">
        <v>10</v>
      </c>
      <c r="B9" s="19" t="s">
        <v>10</v>
      </c>
      <c r="C9" s="34" t="s">
        <v>11</v>
      </c>
      <c r="D9" s="35" t="s">
        <v>12</v>
      </c>
      <c r="E9" s="19"/>
      <c r="F9" s="109">
        <v>66.866633532169402</v>
      </c>
      <c r="G9" s="110">
        <v>63.4139799667673</v>
      </c>
      <c r="H9" s="111">
        <v>171.68611870623599</v>
      </c>
      <c r="I9" s="112">
        <v>163.09066968520801</v>
      </c>
      <c r="J9" s="111">
        <v>114.800727820904</v>
      </c>
      <c r="K9" s="112">
        <v>103.422284601844</v>
      </c>
      <c r="L9" s="109">
        <v>5.4446252501602403</v>
      </c>
      <c r="M9" s="110">
        <v>5.2703499455969602</v>
      </c>
      <c r="N9" s="110">
        <v>11.0019259996669</v>
      </c>
      <c r="O9" s="110">
        <v>11.362249627284999</v>
      </c>
      <c r="P9" s="110">
        <v>0.324610248311482</v>
      </c>
      <c r="Q9" s="110">
        <v>5.7869093100158997</v>
      </c>
      <c r="R9" s="58"/>
    </row>
    <row r="10" spans="1:18" x14ac:dyDescent="0.2">
      <c r="A10" s="36"/>
      <c r="B10" s="19"/>
      <c r="C10" s="37"/>
      <c r="D10" s="38"/>
      <c r="E10" s="1"/>
      <c r="F10" s="113"/>
      <c r="G10" s="113"/>
      <c r="H10" s="113"/>
      <c r="I10" s="113"/>
      <c r="J10" s="106"/>
      <c r="K10" s="106"/>
      <c r="L10" s="113"/>
      <c r="M10" s="113"/>
      <c r="N10" s="113"/>
      <c r="O10" s="113"/>
      <c r="P10" s="113"/>
      <c r="Q10" s="113"/>
      <c r="R10" s="57"/>
    </row>
    <row r="11" spans="1:18" x14ac:dyDescent="0.2">
      <c r="A11" s="33" t="s">
        <v>13</v>
      </c>
      <c r="B11" s="19" t="s">
        <v>13</v>
      </c>
      <c r="C11" s="34" t="s">
        <v>11</v>
      </c>
      <c r="D11" s="35" t="s">
        <v>12</v>
      </c>
      <c r="E11" s="19"/>
      <c r="F11" s="109">
        <v>67.826199281509204</v>
      </c>
      <c r="G11" s="110">
        <v>63.791965967939802</v>
      </c>
      <c r="H11" s="111">
        <v>145.467999825177</v>
      </c>
      <c r="I11" s="112">
        <v>138.501122815733</v>
      </c>
      <c r="J11" s="111">
        <v>98.6654154522504</v>
      </c>
      <c r="K11" s="112">
        <v>88.352589131827202</v>
      </c>
      <c r="L11" s="109">
        <v>6.3240460649808599</v>
      </c>
      <c r="M11" s="110">
        <v>5.03019532824508</v>
      </c>
      <c r="N11" s="110">
        <v>11.6723532629426</v>
      </c>
      <c r="O11" s="110">
        <v>12.058734394216099</v>
      </c>
      <c r="P11" s="110">
        <v>0.345995333655854</v>
      </c>
      <c r="Q11" s="110">
        <v>6.6919223029198003</v>
      </c>
      <c r="R11" s="58"/>
    </row>
    <row r="12" spans="1:18" x14ac:dyDescent="0.2">
      <c r="A12" s="36"/>
      <c r="B12" s="19"/>
      <c r="C12" s="37"/>
      <c r="D12" s="38"/>
      <c r="E12" s="1"/>
      <c r="F12" s="114"/>
      <c r="G12" s="114"/>
      <c r="H12" s="115"/>
      <c r="I12" s="115"/>
      <c r="J12" s="115"/>
      <c r="K12" s="115"/>
      <c r="L12" s="114"/>
      <c r="M12" s="114"/>
      <c r="N12" s="114"/>
      <c r="O12" s="114"/>
      <c r="P12" s="114"/>
      <c r="Q12" s="114"/>
      <c r="R12" s="57"/>
    </row>
    <row r="13" spans="1:18" x14ac:dyDescent="0.2">
      <c r="A13" s="39" t="s">
        <v>14</v>
      </c>
      <c r="B13" s="19"/>
      <c r="C13" s="7"/>
      <c r="D13" s="18"/>
      <c r="E13" s="1"/>
      <c r="F13" s="116"/>
      <c r="G13" s="116"/>
      <c r="H13" s="117"/>
      <c r="I13" s="117"/>
      <c r="J13" s="117"/>
      <c r="K13" s="117"/>
      <c r="L13" s="116"/>
      <c r="M13" s="116"/>
      <c r="N13" s="116"/>
      <c r="O13" s="116"/>
      <c r="P13" s="116"/>
      <c r="Q13" s="116"/>
      <c r="R13" s="57"/>
    </row>
    <row r="14" spans="1:18" x14ac:dyDescent="0.2">
      <c r="A14" s="33" t="s">
        <v>15</v>
      </c>
      <c r="B14" s="19" t="s">
        <v>15</v>
      </c>
      <c r="C14" s="34" t="s">
        <v>11</v>
      </c>
      <c r="D14" s="35" t="s">
        <v>12</v>
      </c>
      <c r="E14" s="19"/>
      <c r="F14" s="109">
        <v>68.556856915861502</v>
      </c>
      <c r="G14" s="110">
        <v>63.446265283057599</v>
      </c>
      <c r="H14" s="111">
        <v>137.51017336941999</v>
      </c>
      <c r="I14" s="112">
        <v>126.357241339249</v>
      </c>
      <c r="J14" s="111">
        <v>94.272652801626506</v>
      </c>
      <c r="K14" s="112">
        <v>80.168950544453494</v>
      </c>
      <c r="L14" s="109">
        <v>8.05499206297422</v>
      </c>
      <c r="M14" s="110">
        <v>8.8265080116991097</v>
      </c>
      <c r="N14" s="110">
        <v>17.5924745944534</v>
      </c>
      <c r="O14" s="110">
        <v>17.855254448807599</v>
      </c>
      <c r="P14" s="110">
        <v>0.223466557073872</v>
      </c>
      <c r="Q14" s="110">
        <v>8.2964588334838005</v>
      </c>
      <c r="R14" s="58"/>
    </row>
    <row r="15" spans="1:18" x14ac:dyDescent="0.2">
      <c r="A15" s="40" t="s">
        <v>16</v>
      </c>
      <c r="B15" s="19" t="s">
        <v>48</v>
      </c>
      <c r="C15" s="41" t="s">
        <v>11</v>
      </c>
      <c r="D15" s="42" t="s">
        <v>12</v>
      </c>
      <c r="E15" s="19"/>
      <c r="F15" s="118">
        <v>65.533308357268695</v>
      </c>
      <c r="G15" s="119">
        <v>64.903530814770605</v>
      </c>
      <c r="H15" s="120">
        <v>115.92404125519801</v>
      </c>
      <c r="I15" s="121">
        <v>114.400122850155</v>
      </c>
      <c r="J15" s="120">
        <v>75.968859415976297</v>
      </c>
      <c r="K15" s="121">
        <v>74.249718986186195</v>
      </c>
      <c r="L15" s="118">
        <v>0.97032863172793404</v>
      </c>
      <c r="M15" s="119">
        <v>1.33209507741393</v>
      </c>
      <c r="N15" s="119">
        <v>2.3153494090798499</v>
      </c>
      <c r="O15" s="119">
        <v>4.6859593191501103</v>
      </c>
      <c r="P15" s="119">
        <v>2.3169640955747601</v>
      </c>
      <c r="Q15" s="119">
        <v>3.3097748933089202</v>
      </c>
      <c r="R15" s="58"/>
    </row>
    <row r="16" spans="1:18" x14ac:dyDescent="0.2">
      <c r="A16" s="40" t="s">
        <v>17</v>
      </c>
      <c r="B16" s="19" t="s">
        <v>17</v>
      </c>
      <c r="C16" s="41" t="s">
        <v>11</v>
      </c>
      <c r="D16" s="42" t="s">
        <v>12</v>
      </c>
      <c r="E16" s="19"/>
      <c r="F16" s="122">
        <v>61.609036321030999</v>
      </c>
      <c r="G16" s="123">
        <v>58.815425161758299</v>
      </c>
      <c r="H16" s="124">
        <v>133.810626541452</v>
      </c>
      <c r="I16" s="125">
        <v>133.95533036614401</v>
      </c>
      <c r="J16" s="124">
        <v>82.439437507322694</v>
      </c>
      <c r="K16" s="125">
        <v>78.786397081686104</v>
      </c>
      <c r="L16" s="122">
        <v>4.7497933604823297</v>
      </c>
      <c r="M16" s="123">
        <v>-0.108023939246504</v>
      </c>
      <c r="N16" s="123">
        <v>4.6366385073417602</v>
      </c>
      <c r="O16" s="123">
        <v>5.7846529750410198</v>
      </c>
      <c r="P16" s="123">
        <v>1.0971438724292599</v>
      </c>
      <c r="Q16" s="123">
        <v>5.8990492997191799</v>
      </c>
      <c r="R16" s="58"/>
    </row>
    <row r="17" spans="1:18" x14ac:dyDescent="0.2">
      <c r="A17" s="40" t="s">
        <v>18</v>
      </c>
      <c r="B17" s="19" t="s">
        <v>18</v>
      </c>
      <c r="C17" s="41" t="s">
        <v>11</v>
      </c>
      <c r="D17" s="42" t="s">
        <v>12</v>
      </c>
      <c r="E17" s="19"/>
      <c r="F17" s="118">
        <v>73.281302832091498</v>
      </c>
      <c r="G17" s="119">
        <v>66.859588212487694</v>
      </c>
      <c r="H17" s="120">
        <v>209.01824465365999</v>
      </c>
      <c r="I17" s="121">
        <v>194.02272175798399</v>
      </c>
      <c r="J17" s="120">
        <v>153.17129283897</v>
      </c>
      <c r="K17" s="121">
        <v>129.722792806049</v>
      </c>
      <c r="L17" s="118">
        <v>9.6047774018513294</v>
      </c>
      <c r="M17" s="119">
        <v>7.7287457674055302</v>
      </c>
      <c r="N17" s="119">
        <v>18.0758519961711</v>
      </c>
      <c r="O17" s="119">
        <v>18.085145485881998</v>
      </c>
      <c r="P17" s="119">
        <v>7.8707792946032598E-3</v>
      </c>
      <c r="Q17" s="119">
        <v>9.6134041519769706</v>
      </c>
      <c r="R17" s="58"/>
    </row>
    <row r="18" spans="1:18" x14ac:dyDescent="0.2">
      <c r="A18" s="36"/>
      <c r="B18" s="19"/>
      <c r="C18" s="37"/>
      <c r="D18" s="38"/>
      <c r="E18" s="1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57"/>
    </row>
    <row r="19" spans="1:18" x14ac:dyDescent="0.2">
      <c r="A19" s="39" t="s">
        <v>19</v>
      </c>
      <c r="B19" s="19"/>
      <c r="C19" s="7"/>
      <c r="D19" s="18"/>
      <c r="E19" s="1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57"/>
    </row>
    <row r="20" spans="1:18" x14ac:dyDescent="0.2">
      <c r="A20" s="33" t="s">
        <v>20</v>
      </c>
      <c r="B20" s="19" t="s">
        <v>20</v>
      </c>
      <c r="C20" s="34" t="s">
        <v>11</v>
      </c>
      <c r="D20" s="35" t="s">
        <v>12</v>
      </c>
      <c r="E20" s="19"/>
      <c r="F20" s="109">
        <v>73.746722695111799</v>
      </c>
      <c r="G20" s="110">
        <v>69.277284630819906</v>
      </c>
      <c r="H20" s="111">
        <v>232.84526096633201</v>
      </c>
      <c r="I20" s="112">
        <v>212.02751030947999</v>
      </c>
      <c r="J20" s="111">
        <v>171.71574891354999</v>
      </c>
      <c r="K20" s="112">
        <v>146.88690181274001</v>
      </c>
      <c r="L20" s="109">
        <v>6.4515202755269803</v>
      </c>
      <c r="M20" s="110">
        <v>9.8184196128444903</v>
      </c>
      <c r="N20" s="110">
        <v>16.9033772204304</v>
      </c>
      <c r="O20" s="110">
        <v>10.7009737764325</v>
      </c>
      <c r="P20" s="110">
        <v>-5.3055810631568203</v>
      </c>
      <c r="Q20" s="110">
        <v>0.80364857434608405</v>
      </c>
      <c r="R20" s="58"/>
    </row>
    <row r="21" spans="1:18" x14ac:dyDescent="0.2">
      <c r="A21" s="40" t="s">
        <v>21</v>
      </c>
      <c r="B21" s="19" t="s">
        <v>21</v>
      </c>
      <c r="C21" s="41" t="s">
        <v>11</v>
      </c>
      <c r="D21" s="42" t="s">
        <v>12</v>
      </c>
      <c r="E21" s="19"/>
      <c r="F21" s="118">
        <v>74.002391434317005</v>
      </c>
      <c r="G21" s="119">
        <v>68.156339784246697</v>
      </c>
      <c r="H21" s="120">
        <v>176.13060738706</v>
      </c>
      <c r="I21" s="121">
        <v>162.63929936052401</v>
      </c>
      <c r="J21" s="120">
        <v>130.34086151421201</v>
      </c>
      <c r="K21" s="121">
        <v>110.84899349487701</v>
      </c>
      <c r="L21" s="118">
        <v>8.5774143220958905</v>
      </c>
      <c r="M21" s="119">
        <v>8.2952325050477995</v>
      </c>
      <c r="N21" s="119">
        <v>17.584163288082799</v>
      </c>
      <c r="O21" s="119">
        <v>17.2782035202166</v>
      </c>
      <c r="P21" s="119">
        <v>-0.26020491136770202</v>
      </c>
      <c r="Q21" s="119">
        <v>8.2948905573937299</v>
      </c>
      <c r="R21" s="58"/>
    </row>
    <row r="22" spans="1:18" x14ac:dyDescent="0.2">
      <c r="A22" s="40" t="s">
        <v>22</v>
      </c>
      <c r="B22" s="19" t="s">
        <v>22</v>
      </c>
      <c r="C22" s="41" t="s">
        <v>11</v>
      </c>
      <c r="D22" s="42" t="s">
        <v>12</v>
      </c>
      <c r="E22" s="19"/>
      <c r="F22" s="122">
        <v>72.898987556998193</v>
      </c>
      <c r="G22" s="123">
        <v>66.465056884142001</v>
      </c>
      <c r="H22" s="124">
        <v>175.28600090803999</v>
      </c>
      <c r="I22" s="125">
        <v>163.27294580778801</v>
      </c>
      <c r="J22" s="124">
        <v>127.781719991112</v>
      </c>
      <c r="K22" s="125">
        <v>108.519456307561</v>
      </c>
      <c r="L22" s="122">
        <v>9.6801702646119292</v>
      </c>
      <c r="M22" s="123">
        <v>7.3576519617608698</v>
      </c>
      <c r="N22" s="123">
        <v>17.750055463748801</v>
      </c>
      <c r="O22" s="123">
        <v>17.914090832400401</v>
      </c>
      <c r="P22" s="123">
        <v>0.13930810308799599</v>
      </c>
      <c r="Q22" s="123">
        <v>9.8329636292712408</v>
      </c>
      <c r="R22" s="58"/>
    </row>
    <row r="23" spans="1:18" x14ac:dyDescent="0.2">
      <c r="A23" s="40" t="s">
        <v>23</v>
      </c>
      <c r="B23" s="19" t="s">
        <v>23</v>
      </c>
      <c r="C23" s="41" t="s">
        <v>11</v>
      </c>
      <c r="D23" s="42" t="s">
        <v>12</v>
      </c>
      <c r="E23" s="19"/>
      <c r="F23" s="118">
        <v>73.753996687083401</v>
      </c>
      <c r="G23" s="119">
        <v>70.260025424708104</v>
      </c>
      <c r="H23" s="120">
        <v>183.22670079077301</v>
      </c>
      <c r="I23" s="121">
        <v>171.324385156918</v>
      </c>
      <c r="J23" s="120">
        <v>135.137014831079</v>
      </c>
      <c r="K23" s="121">
        <v>120.372556569975</v>
      </c>
      <c r="L23" s="118">
        <v>4.9729148847511802</v>
      </c>
      <c r="M23" s="119">
        <v>6.9472396605738496</v>
      </c>
      <c r="N23" s="119">
        <v>12.265634860484999</v>
      </c>
      <c r="O23" s="119">
        <v>12.265634860484999</v>
      </c>
      <c r="P23" s="119">
        <v>0</v>
      </c>
      <c r="Q23" s="119">
        <v>4.9729148847511802</v>
      </c>
      <c r="R23" s="58"/>
    </row>
    <row r="24" spans="1:18" x14ac:dyDescent="0.2">
      <c r="A24" s="40" t="s">
        <v>24</v>
      </c>
      <c r="B24" s="19" t="s">
        <v>24</v>
      </c>
      <c r="C24" s="41" t="s">
        <v>11</v>
      </c>
      <c r="D24" s="42" t="s">
        <v>12</v>
      </c>
      <c r="E24" s="19"/>
      <c r="F24" s="122">
        <v>69.902662576222298</v>
      </c>
      <c r="G24" s="123">
        <v>60.815350431212998</v>
      </c>
      <c r="H24" s="124">
        <v>107.461924661905</v>
      </c>
      <c r="I24" s="125">
        <v>101.319570819219</v>
      </c>
      <c r="J24" s="124">
        <v>75.118746594326396</v>
      </c>
      <c r="K24" s="125">
        <v>61.617852049109302</v>
      </c>
      <c r="L24" s="122">
        <v>14.9424644938744</v>
      </c>
      <c r="M24" s="123">
        <v>6.0623567520297703</v>
      </c>
      <c r="N24" s="123">
        <v>21.910686751068301</v>
      </c>
      <c r="O24" s="123">
        <v>21.222003626274098</v>
      </c>
      <c r="P24" s="123">
        <v>-0.564907920009038</v>
      </c>
      <c r="Q24" s="123">
        <v>14.293145408495</v>
      </c>
      <c r="R24" s="58"/>
    </row>
    <row r="25" spans="1:18" x14ac:dyDescent="0.2">
      <c r="A25" s="40" t="s">
        <v>25</v>
      </c>
      <c r="B25" s="19" t="s">
        <v>25</v>
      </c>
      <c r="C25" s="41" t="s">
        <v>11</v>
      </c>
      <c r="D25" s="42" t="s">
        <v>12</v>
      </c>
      <c r="E25" s="19"/>
      <c r="F25" s="118">
        <v>77.826501146140302</v>
      </c>
      <c r="G25" s="119">
        <v>71.820024441861094</v>
      </c>
      <c r="H25" s="120">
        <v>154.38386712160499</v>
      </c>
      <c r="I25" s="121">
        <v>141.549284039361</v>
      </c>
      <c r="J25" s="120">
        <v>120.151562114852</v>
      </c>
      <c r="K25" s="121">
        <v>101.66073039434799</v>
      </c>
      <c r="L25" s="118">
        <v>8.3632340018784905</v>
      </c>
      <c r="M25" s="119">
        <v>9.0672186506260708</v>
      </c>
      <c r="N25" s="119">
        <v>18.1887653657183</v>
      </c>
      <c r="O25" s="119">
        <v>18.3367259053875</v>
      </c>
      <c r="P25" s="119">
        <v>0.12519002056693099</v>
      </c>
      <c r="Q25" s="119">
        <v>8.4988939568124309</v>
      </c>
      <c r="R25" s="58"/>
    </row>
    <row r="26" spans="1:18" x14ac:dyDescent="0.2">
      <c r="A26" s="40" t="s">
        <v>26</v>
      </c>
      <c r="B26" s="19" t="s">
        <v>26</v>
      </c>
      <c r="C26" s="41" t="s">
        <v>11</v>
      </c>
      <c r="D26" s="42" t="s">
        <v>12</v>
      </c>
      <c r="E26" s="19"/>
      <c r="F26" s="122">
        <v>52.408355795148204</v>
      </c>
      <c r="G26" s="123">
        <v>49.296376168125498</v>
      </c>
      <c r="H26" s="124">
        <v>141.154446730269</v>
      </c>
      <c r="I26" s="125">
        <v>127.983792899357</v>
      </c>
      <c r="J26" s="124">
        <v>73.976724663072702</v>
      </c>
      <c r="K26" s="125">
        <v>63.091371981901901</v>
      </c>
      <c r="L26" s="122">
        <v>6.3127959272489402</v>
      </c>
      <c r="M26" s="123">
        <v>10.2908763153075</v>
      </c>
      <c r="N26" s="123">
        <v>17.253314263467399</v>
      </c>
      <c r="O26" s="123">
        <v>10.3665599181692</v>
      </c>
      <c r="P26" s="123">
        <v>-5.8733984523658496</v>
      </c>
      <c r="Q26" s="123">
        <v>6.8621816591039705E-2</v>
      </c>
      <c r="R26" s="58"/>
    </row>
    <row r="27" spans="1:18" x14ac:dyDescent="0.2">
      <c r="A27" s="40" t="s">
        <v>27</v>
      </c>
      <c r="B27" s="19" t="s">
        <v>27</v>
      </c>
      <c r="C27" s="41" t="s">
        <v>11</v>
      </c>
      <c r="D27" s="42" t="s">
        <v>12</v>
      </c>
      <c r="E27" s="19"/>
      <c r="F27" s="118">
        <v>72.886657251948293</v>
      </c>
      <c r="G27" s="119">
        <v>64.429693637077705</v>
      </c>
      <c r="H27" s="120">
        <v>172.78916850852499</v>
      </c>
      <c r="I27" s="121">
        <v>153.572073073312</v>
      </c>
      <c r="J27" s="120">
        <v>125.9402490193</v>
      </c>
      <c r="K27" s="121">
        <v>98.946016193244304</v>
      </c>
      <c r="L27" s="118">
        <v>13.1258789813704</v>
      </c>
      <c r="M27" s="119">
        <v>12.513404976983599</v>
      </c>
      <c r="N27" s="119">
        <v>27.281778352081702</v>
      </c>
      <c r="O27" s="119">
        <v>27.441755449774899</v>
      </c>
      <c r="P27" s="119">
        <v>0.12568735271013301</v>
      </c>
      <c r="Q27" s="119">
        <v>13.2680639038921</v>
      </c>
      <c r="R27" s="58"/>
    </row>
    <row r="28" spans="1:18" x14ac:dyDescent="0.2">
      <c r="A28" s="40" t="s">
        <v>28</v>
      </c>
      <c r="B28" s="19" t="s">
        <v>28</v>
      </c>
      <c r="C28" s="41" t="s">
        <v>11</v>
      </c>
      <c r="D28" s="42" t="s">
        <v>12</v>
      </c>
      <c r="E28" s="19"/>
      <c r="F28" s="122">
        <v>74.025484565685503</v>
      </c>
      <c r="G28" s="123">
        <v>66.660741794051404</v>
      </c>
      <c r="H28" s="124">
        <v>135.175562909625</v>
      </c>
      <c r="I28" s="125">
        <v>126.168602494</v>
      </c>
      <c r="J28" s="124">
        <v>100.064365458243</v>
      </c>
      <c r="K28" s="125">
        <v>84.104926333688795</v>
      </c>
      <c r="L28" s="122">
        <v>11.048096035876</v>
      </c>
      <c r="M28" s="123">
        <v>7.1388287082386501</v>
      </c>
      <c r="N28" s="123">
        <v>18.975629395637501</v>
      </c>
      <c r="O28" s="123">
        <v>17.833666369088601</v>
      </c>
      <c r="P28" s="123">
        <v>-0.95982936366868099</v>
      </c>
      <c r="Q28" s="123">
        <v>9.9822238023286793</v>
      </c>
      <c r="R28" s="58"/>
    </row>
    <row r="29" spans="1:18" x14ac:dyDescent="0.2">
      <c r="A29" s="40" t="s">
        <v>29</v>
      </c>
      <c r="B29" s="19" t="s">
        <v>29</v>
      </c>
      <c r="C29" s="41" t="s">
        <v>11</v>
      </c>
      <c r="D29" s="42" t="s">
        <v>12</v>
      </c>
      <c r="E29" s="19"/>
      <c r="F29" s="118">
        <v>67.200932400932402</v>
      </c>
      <c r="G29" s="119">
        <v>68.448500651890399</v>
      </c>
      <c r="H29" s="120">
        <v>97.066905012972896</v>
      </c>
      <c r="I29" s="121">
        <v>98.973778475485005</v>
      </c>
      <c r="J29" s="120">
        <v>65.229865221445195</v>
      </c>
      <c r="K29" s="121">
        <v>67.7460674049929</v>
      </c>
      <c r="L29" s="118">
        <v>-1.8226378066378</v>
      </c>
      <c r="M29" s="119">
        <v>-1.9266451093249499</v>
      </c>
      <c r="N29" s="119">
        <v>-3.7141671538004699</v>
      </c>
      <c r="O29" s="119">
        <v>-0.26891136457675802</v>
      </c>
      <c r="P29" s="119">
        <v>3.5781544256120501</v>
      </c>
      <c r="Q29" s="119">
        <v>1.6902998236331499</v>
      </c>
      <c r="R29" s="58"/>
    </row>
    <row r="30" spans="1:18" x14ac:dyDescent="0.2">
      <c r="A30" s="40" t="s">
        <v>30</v>
      </c>
      <c r="B30" s="19" t="s">
        <v>30</v>
      </c>
      <c r="C30" s="41" t="s">
        <v>11</v>
      </c>
      <c r="D30" s="42" t="s">
        <v>12</v>
      </c>
      <c r="E30" s="19"/>
      <c r="F30" s="122">
        <v>75.710324580003203</v>
      </c>
      <c r="G30" s="123">
        <v>71.4617156016119</v>
      </c>
      <c r="H30" s="124">
        <v>107.78808824163001</v>
      </c>
      <c r="I30" s="125">
        <v>102.324217291688</v>
      </c>
      <c r="J30" s="124">
        <v>81.6067114663187</v>
      </c>
      <c r="K30" s="125">
        <v>73.122641152561798</v>
      </c>
      <c r="L30" s="122">
        <v>5.9452938438766596</v>
      </c>
      <c r="M30" s="123">
        <v>5.33976324916949</v>
      </c>
      <c r="N30" s="123">
        <v>11.602521708776599</v>
      </c>
      <c r="O30" s="123">
        <v>18.1753127109688</v>
      </c>
      <c r="P30" s="123">
        <v>5.8894645941277997</v>
      </c>
      <c r="Q30" s="123">
        <v>12.184904413956399</v>
      </c>
      <c r="R30" s="58"/>
    </row>
    <row r="31" spans="1:18" x14ac:dyDescent="0.2">
      <c r="A31" s="19" t="s">
        <v>64</v>
      </c>
      <c r="B31" s="19" t="s">
        <v>64</v>
      </c>
      <c r="C31" s="41" t="s">
        <v>11</v>
      </c>
      <c r="D31" s="42" t="s">
        <v>12</v>
      </c>
      <c r="E31" s="19"/>
      <c r="F31" s="118">
        <v>67.798465357707002</v>
      </c>
      <c r="G31" s="119">
        <v>65.531482735274196</v>
      </c>
      <c r="H31" s="120">
        <v>196.22087229332701</v>
      </c>
      <c r="I31" s="121">
        <v>192.14877879946201</v>
      </c>
      <c r="J31" s="120">
        <v>133.03474012638199</v>
      </c>
      <c r="K31" s="121">
        <v>125.91794380501</v>
      </c>
      <c r="L31" s="118">
        <v>3.4593794124737398</v>
      </c>
      <c r="M31" s="119">
        <v>2.1192398511752502</v>
      </c>
      <c r="N31" s="119">
        <v>5.6519318107614902</v>
      </c>
      <c r="O31" s="119">
        <v>5.6519318107614902</v>
      </c>
      <c r="P31" s="119">
        <v>0</v>
      </c>
      <c r="Q31" s="119">
        <v>3.4593794124737398</v>
      </c>
      <c r="R31" s="58"/>
    </row>
    <row r="32" spans="1:18" x14ac:dyDescent="0.2">
      <c r="A32" s="40" t="s">
        <v>31</v>
      </c>
      <c r="B32" s="19" t="s">
        <v>31</v>
      </c>
      <c r="C32" s="41" t="s">
        <v>11</v>
      </c>
      <c r="D32" s="42" t="s">
        <v>12</v>
      </c>
      <c r="E32" s="19"/>
      <c r="F32" s="122">
        <v>65.875693591032601</v>
      </c>
      <c r="G32" s="123">
        <v>63.028007346189099</v>
      </c>
      <c r="H32" s="124">
        <v>110.851292694577</v>
      </c>
      <c r="I32" s="125">
        <v>108.23579441328199</v>
      </c>
      <c r="J32" s="124">
        <v>73.024057917178695</v>
      </c>
      <c r="K32" s="125">
        <v>68.218864454009704</v>
      </c>
      <c r="L32" s="122">
        <v>4.5181283127074297</v>
      </c>
      <c r="M32" s="123">
        <v>2.4164818075879499</v>
      </c>
      <c r="N32" s="123">
        <v>7.0437898690154404</v>
      </c>
      <c r="O32" s="123">
        <v>9.9803676673045398</v>
      </c>
      <c r="P32" s="123">
        <v>2.74334251606978</v>
      </c>
      <c r="Q32" s="123">
        <v>7.38541856371031</v>
      </c>
      <c r="R32" s="58"/>
    </row>
    <row r="33" spans="1:18" x14ac:dyDescent="0.2">
      <c r="A33" s="40" t="s">
        <v>32</v>
      </c>
      <c r="B33" s="19" t="s">
        <v>32</v>
      </c>
      <c r="C33" s="41" t="s">
        <v>11</v>
      </c>
      <c r="D33" s="42" t="s">
        <v>12</v>
      </c>
      <c r="E33" s="19"/>
      <c r="F33" s="118">
        <v>61.831763250547098</v>
      </c>
      <c r="G33" s="119">
        <v>59.1868528545644</v>
      </c>
      <c r="H33" s="120">
        <v>93.600958463503503</v>
      </c>
      <c r="I33" s="121">
        <v>91.452906814752893</v>
      </c>
      <c r="J33" s="120">
        <v>57.875123037396499</v>
      </c>
      <c r="K33" s="121">
        <v>54.128097387669797</v>
      </c>
      <c r="L33" s="118">
        <v>4.46874646719575</v>
      </c>
      <c r="M33" s="119">
        <v>2.3488063130696202</v>
      </c>
      <c r="N33" s="119">
        <v>6.9225149794019396</v>
      </c>
      <c r="O33" s="119">
        <v>6.7396893624522702</v>
      </c>
      <c r="P33" s="119">
        <v>-0.17098888572242801</v>
      </c>
      <c r="Q33" s="119">
        <v>4.2901165216833004</v>
      </c>
      <c r="R33" s="58"/>
    </row>
    <row r="34" spans="1:18" x14ac:dyDescent="0.2">
      <c r="A34" s="40" t="s">
        <v>33</v>
      </c>
      <c r="B34" s="19" t="s">
        <v>33</v>
      </c>
      <c r="C34" s="41" t="s">
        <v>11</v>
      </c>
      <c r="D34" s="42" t="s">
        <v>12</v>
      </c>
      <c r="E34" s="19"/>
      <c r="F34" s="122">
        <v>63.288397280792701</v>
      </c>
      <c r="G34" s="123">
        <v>69.497050416590596</v>
      </c>
      <c r="H34" s="124">
        <v>97.609028546460806</v>
      </c>
      <c r="I34" s="125">
        <v>102.90226837775801</v>
      </c>
      <c r="J34" s="124">
        <v>61.775189768406399</v>
      </c>
      <c r="K34" s="125">
        <v>71.514041334306299</v>
      </c>
      <c r="L34" s="122">
        <v>-8.9336930108270707</v>
      </c>
      <c r="M34" s="123">
        <v>-5.1439486366483003</v>
      </c>
      <c r="N34" s="123">
        <v>-13.6180970676425</v>
      </c>
      <c r="O34" s="123">
        <v>-8.8112223377814303</v>
      </c>
      <c r="P34" s="123">
        <v>5.5646779784710798</v>
      </c>
      <c r="Q34" s="123">
        <v>-3.8661462799936901</v>
      </c>
      <c r="R34" s="58"/>
    </row>
    <row r="35" spans="1:18" x14ac:dyDescent="0.2">
      <c r="A35" s="40" t="s">
        <v>63</v>
      </c>
      <c r="B35" s="40" t="s">
        <v>46</v>
      </c>
      <c r="C35" s="41" t="s">
        <v>11</v>
      </c>
      <c r="D35" s="42" t="s">
        <v>12</v>
      </c>
      <c r="E35" s="19"/>
      <c r="F35" s="118">
        <v>56.832242197512898</v>
      </c>
      <c r="G35" s="119">
        <v>54.579677230652699</v>
      </c>
      <c r="H35" s="120">
        <v>133.20552450493301</v>
      </c>
      <c r="I35" s="121">
        <v>124.08588661782601</v>
      </c>
      <c r="J35" s="120">
        <v>75.703686307111397</v>
      </c>
      <c r="K35" s="121">
        <v>67.725676404803593</v>
      </c>
      <c r="L35" s="118">
        <v>4.1271130229312902</v>
      </c>
      <c r="M35" s="119">
        <v>7.34945619979701</v>
      </c>
      <c r="N35" s="119">
        <v>11.7798895866647</v>
      </c>
      <c r="O35" s="119">
        <v>11.0413830383477</v>
      </c>
      <c r="P35" s="119">
        <v>-0.660679260865076</v>
      </c>
      <c r="Q35" s="119">
        <v>3.4391667822512502</v>
      </c>
      <c r="R35" s="58"/>
    </row>
    <row r="36" spans="1:18" x14ac:dyDescent="0.2">
      <c r="A36" s="40" t="s">
        <v>34</v>
      </c>
      <c r="B36" s="19" t="s">
        <v>34</v>
      </c>
      <c r="C36" s="41" t="s">
        <v>11</v>
      </c>
      <c r="D36" s="42" t="s">
        <v>12</v>
      </c>
      <c r="E36" s="19"/>
      <c r="F36" s="122">
        <v>66.035837431462298</v>
      </c>
      <c r="G36" s="123">
        <v>60.489720489720398</v>
      </c>
      <c r="H36" s="124">
        <v>114.477980551941</v>
      </c>
      <c r="I36" s="125">
        <v>118.612389826624</v>
      </c>
      <c r="J36" s="124">
        <v>75.596493132101003</v>
      </c>
      <c r="K36" s="125">
        <v>71.748303072303003</v>
      </c>
      <c r="L36" s="122">
        <v>9.1686932867946194</v>
      </c>
      <c r="M36" s="123">
        <v>-3.4856470565400199</v>
      </c>
      <c r="N36" s="123">
        <v>5.3634579425802604</v>
      </c>
      <c r="O36" s="123">
        <v>7.6452376104289304</v>
      </c>
      <c r="P36" s="123">
        <v>2.1656271656271602</v>
      </c>
      <c r="Q36" s="123">
        <v>11.5328801649736</v>
      </c>
      <c r="R36" s="58"/>
    </row>
    <row r="37" spans="1:18" x14ac:dyDescent="0.2">
      <c r="A37" s="40" t="s">
        <v>35</v>
      </c>
      <c r="B37" s="19" t="s">
        <v>35</v>
      </c>
      <c r="C37" s="41" t="s">
        <v>11</v>
      </c>
      <c r="D37" s="42" t="s">
        <v>12</v>
      </c>
      <c r="E37" s="19"/>
      <c r="F37" s="118">
        <v>69.306282722513004</v>
      </c>
      <c r="G37" s="119">
        <v>64.982134736568497</v>
      </c>
      <c r="H37" s="120">
        <v>195.14430891676699</v>
      </c>
      <c r="I37" s="121">
        <v>193.089653493556</v>
      </c>
      <c r="J37" s="120">
        <v>135.247266454749</v>
      </c>
      <c r="K37" s="121">
        <v>125.473778795556</v>
      </c>
      <c r="L37" s="118">
        <v>6.6543643163989703</v>
      </c>
      <c r="M37" s="119">
        <v>1.0640940029858501</v>
      </c>
      <c r="N37" s="119">
        <v>7.7892670110124502</v>
      </c>
      <c r="O37" s="119">
        <v>12.347885397562701</v>
      </c>
      <c r="P37" s="119">
        <v>4.2291950886766703</v>
      </c>
      <c r="Q37" s="119">
        <v>11.1649854539274</v>
      </c>
      <c r="R37" s="58"/>
    </row>
    <row r="38" spans="1:18" x14ac:dyDescent="0.2">
      <c r="A38" s="40" t="s">
        <v>36</v>
      </c>
      <c r="B38" s="19" t="s">
        <v>47</v>
      </c>
      <c r="C38" s="41" t="s">
        <v>11</v>
      </c>
      <c r="D38" s="42" t="s">
        <v>12</v>
      </c>
      <c r="E38" s="19"/>
      <c r="F38" s="122">
        <v>63.381446188340803</v>
      </c>
      <c r="G38" s="123">
        <v>61.563462510918001</v>
      </c>
      <c r="H38" s="124">
        <v>132.11130019825001</v>
      </c>
      <c r="I38" s="125">
        <v>135.43015248022999</v>
      </c>
      <c r="J38" s="124">
        <v>83.734052643871394</v>
      </c>
      <c r="K38" s="125">
        <v>83.3754911506458</v>
      </c>
      <c r="L38" s="122">
        <v>2.9530237632432699</v>
      </c>
      <c r="M38" s="123">
        <v>-2.4506007127656901</v>
      </c>
      <c r="N38" s="123">
        <v>0.43005622908739399</v>
      </c>
      <c r="O38" s="123">
        <v>-1.1627525512663499</v>
      </c>
      <c r="P38" s="123">
        <v>-1.58598813956695</v>
      </c>
      <c r="Q38" s="123">
        <v>1.3202010170326799</v>
      </c>
      <c r="R38" s="58"/>
    </row>
    <row r="39" spans="1:18" x14ac:dyDescent="0.2">
      <c r="A39" s="40" t="s">
        <v>37</v>
      </c>
      <c r="B39" s="19" t="s">
        <v>37</v>
      </c>
      <c r="C39" s="41" t="s">
        <v>11</v>
      </c>
      <c r="D39" s="42" t="s">
        <v>12</v>
      </c>
      <c r="E39" s="19"/>
      <c r="F39" s="118">
        <v>58.5683004884621</v>
      </c>
      <c r="G39" s="119">
        <v>59.738078862906903</v>
      </c>
      <c r="H39" s="120">
        <v>114.025692702941</v>
      </c>
      <c r="I39" s="121">
        <v>124.93096324509899</v>
      </c>
      <c r="J39" s="120">
        <v>66.782910336309001</v>
      </c>
      <c r="K39" s="121">
        <v>74.631357347546896</v>
      </c>
      <c r="L39" s="118">
        <v>-1.95817876421714</v>
      </c>
      <c r="M39" s="119">
        <v>-8.7290374290670396</v>
      </c>
      <c r="N39" s="119">
        <v>-10.5162860360276</v>
      </c>
      <c r="O39" s="119">
        <v>-8.6546062922792402</v>
      </c>
      <c r="P39" s="119">
        <v>2.0804676753782601</v>
      </c>
      <c r="Q39" s="119">
        <v>8.1549634945457597E-2</v>
      </c>
      <c r="R39" s="58"/>
    </row>
    <row r="40" spans="1:18" x14ac:dyDescent="0.2">
      <c r="A40" s="40" t="s">
        <v>38</v>
      </c>
      <c r="B40" s="19" t="s">
        <v>38</v>
      </c>
      <c r="C40" s="41" t="s">
        <v>11</v>
      </c>
      <c r="D40" s="42" t="s">
        <v>12</v>
      </c>
      <c r="E40" s="19"/>
      <c r="F40" s="122">
        <v>59.5903758202425</v>
      </c>
      <c r="G40" s="123">
        <v>56.047553184482602</v>
      </c>
      <c r="H40" s="124">
        <v>129.63478877469299</v>
      </c>
      <c r="I40" s="125">
        <v>144.567262418181</v>
      </c>
      <c r="J40" s="124">
        <v>77.249857824617195</v>
      </c>
      <c r="K40" s="125">
        <v>81.026413291180901</v>
      </c>
      <c r="L40" s="122">
        <v>6.3211013406751402</v>
      </c>
      <c r="M40" s="123">
        <v>-10.329083772987399</v>
      </c>
      <c r="N40" s="123">
        <v>-4.66089428516608</v>
      </c>
      <c r="O40" s="123">
        <v>-5.2637102074886801</v>
      </c>
      <c r="P40" s="123">
        <v>-0.63228610946453201</v>
      </c>
      <c r="Q40" s="123">
        <v>5.6488477854683401</v>
      </c>
      <c r="R40" s="58"/>
    </row>
    <row r="41" spans="1:18" x14ac:dyDescent="0.2">
      <c r="A41" s="40" t="s">
        <v>39</v>
      </c>
      <c r="B41" s="19" t="s">
        <v>39</v>
      </c>
      <c r="C41" s="41" t="s">
        <v>11</v>
      </c>
      <c r="D41" s="42" t="s">
        <v>12</v>
      </c>
      <c r="E41" s="19"/>
      <c r="F41" s="118">
        <v>63.904173106645999</v>
      </c>
      <c r="G41" s="119">
        <v>60.863869188337198</v>
      </c>
      <c r="H41" s="120">
        <v>136.338089456456</v>
      </c>
      <c r="I41" s="121">
        <v>129.58200537312399</v>
      </c>
      <c r="J41" s="120">
        <v>87.125728696548094</v>
      </c>
      <c r="K41" s="121">
        <v>78.868622241922694</v>
      </c>
      <c r="L41" s="118">
        <v>4.9952524524868096</v>
      </c>
      <c r="M41" s="119">
        <v>5.2137517581074801</v>
      </c>
      <c r="N41" s="119">
        <v>10.4694442731577</v>
      </c>
      <c r="O41" s="119">
        <v>5.6053936831162199</v>
      </c>
      <c r="P41" s="119">
        <v>-4.4030732860519999</v>
      </c>
      <c r="Q41" s="119">
        <v>0.37223454012850099</v>
      </c>
      <c r="R41" s="58"/>
    </row>
    <row r="42" spans="1:18" x14ac:dyDescent="0.2">
      <c r="A42" s="2" t="s">
        <v>81</v>
      </c>
      <c r="B42" s="19" t="s">
        <v>81</v>
      </c>
      <c r="C42" s="41" t="s">
        <v>11</v>
      </c>
      <c r="D42" s="42">
        <v>1</v>
      </c>
      <c r="E42" s="1"/>
      <c r="F42" s="122">
        <v>64.284059520627196</v>
      </c>
      <c r="G42" s="123">
        <v>60.496374790853302</v>
      </c>
      <c r="H42" s="124">
        <v>142.03941396612399</v>
      </c>
      <c r="I42" s="125">
        <v>140.70042438769499</v>
      </c>
      <c r="J42" s="124">
        <v>91.308701416733399</v>
      </c>
      <c r="K42" s="125">
        <v>85.118656069901405</v>
      </c>
      <c r="L42" s="122">
        <v>6.2610110818518603</v>
      </c>
      <c r="M42" s="123">
        <v>0.95165994292894396</v>
      </c>
      <c r="N42" s="123">
        <v>7.2722545592691299</v>
      </c>
      <c r="O42" s="123">
        <v>11.9089526788136</v>
      </c>
      <c r="P42" s="123">
        <v>4.3223647518126</v>
      </c>
      <c r="Q42" s="123">
        <v>10.853999569773499</v>
      </c>
      <c r="R42" s="57"/>
    </row>
    <row r="43" spans="1:18" x14ac:dyDescent="0.2">
      <c r="A43" s="2" t="s">
        <v>82</v>
      </c>
      <c r="B43" s="19" t="s">
        <v>82</v>
      </c>
      <c r="C43" s="41" t="s">
        <v>11</v>
      </c>
      <c r="D43" s="42">
        <v>1</v>
      </c>
      <c r="E43" s="1"/>
      <c r="F43" s="118">
        <v>60.0397416790859</v>
      </c>
      <c r="G43" s="119">
        <v>58.1185814741741</v>
      </c>
      <c r="H43" s="120">
        <v>110.864089773291</v>
      </c>
      <c r="I43" s="121">
        <v>108.94117136565001</v>
      </c>
      <c r="J43" s="120">
        <v>66.562513114753997</v>
      </c>
      <c r="K43" s="121">
        <v>63.315063439065099</v>
      </c>
      <c r="L43" s="118">
        <v>3.3055868814787002</v>
      </c>
      <c r="M43" s="119">
        <v>1.76509797309508</v>
      </c>
      <c r="N43" s="119">
        <v>5.1290317016176701</v>
      </c>
      <c r="O43" s="119">
        <v>7.0596149215138198</v>
      </c>
      <c r="P43" s="119">
        <v>1.8363939899832999</v>
      </c>
      <c r="Q43" s="119">
        <v>5.20268447028716</v>
      </c>
      <c r="R43" s="57"/>
    </row>
    <row r="44" spans="1:18" x14ac:dyDescent="0.2">
      <c r="A44" s="2" t="s">
        <v>83</v>
      </c>
      <c r="B44" s="19" t="s">
        <v>83</v>
      </c>
      <c r="C44" s="41" t="s">
        <v>11</v>
      </c>
      <c r="D44" s="42">
        <v>1</v>
      </c>
      <c r="E44" s="1"/>
      <c r="F44" s="122">
        <v>71.259573465299795</v>
      </c>
      <c r="G44" s="123">
        <v>68.221749911441705</v>
      </c>
      <c r="H44" s="124">
        <v>108.242240649492</v>
      </c>
      <c r="I44" s="125">
        <v>101.31411011302001</v>
      </c>
      <c r="J44" s="124">
        <v>77.132958996111697</v>
      </c>
      <c r="K44" s="125">
        <v>69.118258826307695</v>
      </c>
      <c r="L44" s="122">
        <v>4.4528666558707704</v>
      </c>
      <c r="M44" s="123">
        <v>6.8382681629863402</v>
      </c>
      <c r="N44" s="123">
        <v>11.5956337817257</v>
      </c>
      <c r="O44" s="123">
        <v>11.832818975735799</v>
      </c>
      <c r="P44" s="123">
        <v>0.212539851222104</v>
      </c>
      <c r="Q44" s="123">
        <v>4.6748706232583901</v>
      </c>
      <c r="R44" s="57"/>
    </row>
    <row r="45" spans="1:18" x14ac:dyDescent="0.2">
      <c r="B45" s="19"/>
      <c r="C45" s="41"/>
      <c r="D45" s="42"/>
    </row>
    <row r="46" spans="1:18" x14ac:dyDescent="0.2">
      <c r="B46" s="19"/>
      <c r="C46" s="41"/>
      <c r="D46" s="42"/>
    </row>
    <row r="47" spans="1:18" x14ac:dyDescent="0.2">
      <c r="A47" s="33" t="s">
        <v>50</v>
      </c>
      <c r="B47" s="19" t="s">
        <v>50</v>
      </c>
      <c r="C47" s="41" t="s">
        <v>11</v>
      </c>
      <c r="D47" s="42" t="s">
        <v>12</v>
      </c>
      <c r="F47" s="109">
        <v>65.830096134981304</v>
      </c>
      <c r="G47" s="110">
        <v>64.269746050789806</v>
      </c>
      <c r="H47" s="111">
        <v>131.70140826915701</v>
      </c>
      <c r="I47" s="112">
        <v>128.21091499099199</v>
      </c>
      <c r="J47" s="111">
        <v>86.699163674710604</v>
      </c>
      <c r="K47" s="112">
        <v>82.400829474105095</v>
      </c>
      <c r="L47" s="109">
        <v>2.4278142984390101</v>
      </c>
      <c r="M47" s="110">
        <v>2.7224618733980002</v>
      </c>
      <c r="N47" s="110">
        <v>5.2163724904689204</v>
      </c>
      <c r="O47" s="110">
        <v>7.2361228922055796</v>
      </c>
      <c r="P47" s="110">
        <v>1.91961607678464</v>
      </c>
      <c r="Q47" s="110">
        <v>4.3940350888109601</v>
      </c>
      <c r="R47" s="58"/>
    </row>
    <row r="48" spans="1:18" x14ac:dyDescent="0.2">
      <c r="A48" s="40" t="s">
        <v>51</v>
      </c>
      <c r="B48" s="19" t="s">
        <v>51</v>
      </c>
      <c r="C48" s="41" t="s">
        <v>11</v>
      </c>
      <c r="D48" s="42" t="s">
        <v>12</v>
      </c>
      <c r="F48" s="118">
        <v>60.622793746848203</v>
      </c>
      <c r="G48" s="119">
        <v>58.714465408804998</v>
      </c>
      <c r="H48" s="120">
        <v>128.264742752568</v>
      </c>
      <c r="I48" s="121">
        <v>124.80946184498001</v>
      </c>
      <c r="J48" s="107">
        <v>77.757670448814906</v>
      </c>
      <c r="K48" s="108">
        <v>73.281208301886707</v>
      </c>
      <c r="L48" s="118">
        <v>3.2501843025500801</v>
      </c>
      <c r="M48" s="119">
        <v>2.7684446808042802</v>
      </c>
      <c r="N48" s="119">
        <v>6.1086085377946402</v>
      </c>
      <c r="O48" s="119">
        <v>5.8683626316713298</v>
      </c>
      <c r="P48" s="119">
        <v>-0.22641509433962201</v>
      </c>
      <c r="Q48" s="119">
        <v>3.01641030035562</v>
      </c>
      <c r="R48" s="58"/>
    </row>
    <row r="49" spans="1:18" x14ac:dyDescent="0.2">
      <c r="A49" s="40" t="s">
        <v>52</v>
      </c>
      <c r="B49" s="19" t="s">
        <v>52</v>
      </c>
      <c r="C49" s="41" t="s">
        <v>11</v>
      </c>
      <c r="D49" s="42" t="s">
        <v>12</v>
      </c>
      <c r="F49" s="122">
        <v>56.065393899495199</v>
      </c>
      <c r="G49" s="123">
        <v>60.886548167654098</v>
      </c>
      <c r="H49" s="124">
        <v>130.834251047007</v>
      </c>
      <c r="I49" s="125">
        <v>126.329180422403</v>
      </c>
      <c r="J49" s="124">
        <v>73.352738204959394</v>
      </c>
      <c r="K49" s="125">
        <v>76.917477287689195</v>
      </c>
      <c r="L49" s="122">
        <v>-7.9182584877099398</v>
      </c>
      <c r="M49" s="123">
        <v>3.5661361923991</v>
      </c>
      <c r="N49" s="123">
        <v>-4.6344981770487701</v>
      </c>
      <c r="O49" s="123">
        <v>-4.6344981770487701</v>
      </c>
      <c r="P49" s="123">
        <v>0</v>
      </c>
      <c r="Q49" s="123">
        <v>-7.9182584877099398</v>
      </c>
      <c r="R49" s="58"/>
    </row>
    <row r="50" spans="1:18" x14ac:dyDescent="0.2">
      <c r="A50" s="40" t="s">
        <v>53</v>
      </c>
      <c r="B50" s="19" t="s">
        <v>53</v>
      </c>
      <c r="C50" s="41" t="s">
        <v>11</v>
      </c>
      <c r="D50" s="42" t="s">
        <v>12</v>
      </c>
      <c r="F50" s="118">
        <v>68.604452857861503</v>
      </c>
      <c r="G50" s="119">
        <v>63.405719071548198</v>
      </c>
      <c r="H50" s="120">
        <v>137.18199962711799</v>
      </c>
      <c r="I50" s="121">
        <v>126.03076098193399</v>
      </c>
      <c r="J50" s="120">
        <v>94.112960263658294</v>
      </c>
      <c r="K50" s="121">
        <v>79.910710251939904</v>
      </c>
      <c r="L50" s="118">
        <v>8.1991559475053002</v>
      </c>
      <c r="M50" s="119">
        <v>8.8480292892796708</v>
      </c>
      <c r="N50" s="119">
        <v>17.772648956493899</v>
      </c>
      <c r="O50" s="119">
        <v>18.035345614765301</v>
      </c>
      <c r="P50" s="119">
        <v>0.223054045738898</v>
      </c>
      <c r="Q50" s="119">
        <v>8.4404985423015493</v>
      </c>
      <c r="R50" s="58"/>
    </row>
    <row r="51" spans="1:18" x14ac:dyDescent="0.2">
      <c r="A51" s="40" t="s">
        <v>54</v>
      </c>
      <c r="B51" s="19" t="s">
        <v>54</v>
      </c>
      <c r="C51" s="41" t="s">
        <v>11</v>
      </c>
      <c r="D51" s="42" t="s">
        <v>12</v>
      </c>
      <c r="F51" s="122">
        <v>73.624262488322003</v>
      </c>
      <c r="G51" s="123">
        <v>67.746526937562393</v>
      </c>
      <c r="H51" s="124">
        <v>170.79344715582801</v>
      </c>
      <c r="I51" s="125">
        <v>159.10961314779101</v>
      </c>
      <c r="J51" s="124">
        <v>125.74541584686</v>
      </c>
      <c r="K51" s="125">
        <v>107.79123693141899</v>
      </c>
      <c r="L51" s="122">
        <v>8.6760691897560598</v>
      </c>
      <c r="M51" s="123">
        <v>7.3432608985005796</v>
      </c>
      <c r="N51" s="123">
        <v>16.656436484594799</v>
      </c>
      <c r="O51" s="123">
        <v>15.440428360860601</v>
      </c>
      <c r="P51" s="123">
        <v>-1.0423840813059499</v>
      </c>
      <c r="Q51" s="123">
        <v>7.54324714433299</v>
      </c>
      <c r="R51" s="58"/>
    </row>
    <row r="52" spans="1:18" x14ac:dyDescent="0.2">
      <c r="A52" s="40" t="s">
        <v>55</v>
      </c>
      <c r="B52" s="19" t="s">
        <v>55</v>
      </c>
      <c r="C52" s="41" t="s">
        <v>11</v>
      </c>
      <c r="D52" s="42" t="s">
        <v>12</v>
      </c>
      <c r="F52" s="118">
        <v>59.348989220104798</v>
      </c>
      <c r="G52" s="119">
        <v>58.877871825876603</v>
      </c>
      <c r="H52" s="120">
        <v>112.328747513056</v>
      </c>
      <c r="I52" s="121">
        <v>116.54740372591399</v>
      </c>
      <c r="J52" s="120">
        <v>66.665976252602704</v>
      </c>
      <c r="K52" s="121">
        <v>68.620630982130805</v>
      </c>
      <c r="L52" s="118">
        <v>0.80016036520732703</v>
      </c>
      <c r="M52" s="119">
        <v>-3.61969128268096</v>
      </c>
      <c r="N52" s="119">
        <v>-2.8484942524605099</v>
      </c>
      <c r="O52" s="119">
        <v>-0.95323714718807795</v>
      </c>
      <c r="P52" s="119">
        <v>1.9508262797259099</v>
      </c>
      <c r="Q52" s="119">
        <v>2.7665963836176601</v>
      </c>
      <c r="R52" s="58"/>
    </row>
    <row r="53" spans="1:18" x14ac:dyDescent="0.2">
      <c r="A53" s="40" t="s">
        <v>56</v>
      </c>
      <c r="B53" s="19" t="s">
        <v>56</v>
      </c>
      <c r="C53" s="41" t="s">
        <v>11</v>
      </c>
      <c r="D53" s="42" t="s">
        <v>12</v>
      </c>
      <c r="F53" s="122">
        <v>61.815854907122997</v>
      </c>
      <c r="G53" s="123">
        <v>58.4608978726625</v>
      </c>
      <c r="H53" s="124">
        <v>115.267722502868</v>
      </c>
      <c r="I53" s="125">
        <v>114.77762758835</v>
      </c>
      <c r="J53" s="124">
        <v>71.253728097118596</v>
      </c>
      <c r="K53" s="125">
        <v>67.100031645090397</v>
      </c>
      <c r="L53" s="122">
        <v>5.7388051784084304</v>
      </c>
      <c r="M53" s="123">
        <v>0.426995159959492</v>
      </c>
      <c r="N53" s="123">
        <v>6.1903047587192299</v>
      </c>
      <c r="O53" s="123">
        <v>9.9285507813405101</v>
      </c>
      <c r="P53" s="123">
        <v>3.5203270497388099</v>
      </c>
      <c r="Q53" s="123">
        <v>9.46115693917457</v>
      </c>
      <c r="R53" s="58"/>
    </row>
    <row r="54" spans="1:18" x14ac:dyDescent="0.2">
      <c r="A54" s="40" t="s">
        <v>57</v>
      </c>
      <c r="B54" s="19" t="s">
        <v>57</v>
      </c>
      <c r="C54" s="41" t="s">
        <v>11</v>
      </c>
      <c r="D54" s="42" t="s">
        <v>12</v>
      </c>
      <c r="F54" s="118">
        <v>60.710487611720701</v>
      </c>
      <c r="G54" s="119">
        <v>56.788049605411402</v>
      </c>
      <c r="H54" s="120">
        <v>141.11851614426001</v>
      </c>
      <c r="I54" s="121">
        <v>151.20131279241301</v>
      </c>
      <c r="J54" s="120">
        <v>85.673739261605704</v>
      </c>
      <c r="K54" s="121">
        <v>85.8642765125892</v>
      </c>
      <c r="L54" s="118">
        <v>6.9071539409508098</v>
      </c>
      <c r="M54" s="119">
        <v>-6.6684584028681302</v>
      </c>
      <c r="N54" s="119">
        <v>-0.221905149291688</v>
      </c>
      <c r="O54" s="119">
        <v>-0.57062227898412998</v>
      </c>
      <c r="P54" s="119">
        <v>-0.349492671927846</v>
      </c>
      <c r="Q54" s="119">
        <v>6.5335212721605602</v>
      </c>
      <c r="R54" s="58"/>
    </row>
    <row r="55" spans="1:18" x14ac:dyDescent="0.2">
      <c r="A55" s="40" t="s">
        <v>58</v>
      </c>
      <c r="B55" s="19" t="s">
        <v>58</v>
      </c>
      <c r="C55" s="41" t="s">
        <v>11</v>
      </c>
      <c r="D55" s="42" t="s">
        <v>12</v>
      </c>
      <c r="F55" s="122">
        <v>52.431059506531199</v>
      </c>
      <c r="G55" s="123">
        <v>51.192787794729497</v>
      </c>
      <c r="H55" s="124">
        <v>99.469651672433599</v>
      </c>
      <c r="I55" s="125">
        <v>98.401630542761595</v>
      </c>
      <c r="J55" s="124">
        <v>52.152992259313002</v>
      </c>
      <c r="K55" s="125">
        <v>50.374537910309698</v>
      </c>
      <c r="L55" s="122">
        <v>2.4188401631238099</v>
      </c>
      <c r="M55" s="123">
        <v>1.08536934172842</v>
      </c>
      <c r="N55" s="123">
        <v>3.53046285440819</v>
      </c>
      <c r="O55" s="123">
        <v>-1.06450914467788</v>
      </c>
      <c r="P55" s="123">
        <v>-4.4382801664354998</v>
      </c>
      <c r="Q55" s="123">
        <v>-2.1267949065293901</v>
      </c>
      <c r="R55" s="58"/>
    </row>
    <row r="56" spans="1:18" x14ac:dyDescent="0.2">
      <c r="A56" s="40" t="s">
        <v>59</v>
      </c>
      <c r="B56" s="19" t="s">
        <v>59</v>
      </c>
      <c r="C56" s="41" t="s">
        <v>11</v>
      </c>
      <c r="D56" s="42" t="s">
        <v>12</v>
      </c>
      <c r="F56" s="118">
        <v>64.750396196513407</v>
      </c>
      <c r="G56" s="119">
        <v>58.742138364779798</v>
      </c>
      <c r="H56" s="120">
        <v>134.09074187385599</v>
      </c>
      <c r="I56" s="121">
        <v>133.57721961516799</v>
      </c>
      <c r="J56" s="120">
        <v>86.824286626166497</v>
      </c>
      <c r="K56" s="121">
        <v>78.466115170168095</v>
      </c>
      <c r="L56" s="118">
        <v>10.228190527255199</v>
      </c>
      <c r="M56" s="119">
        <v>0.38443849944467501</v>
      </c>
      <c r="N56" s="119">
        <v>10.6519501288832</v>
      </c>
      <c r="O56" s="119">
        <v>12.1178330490972</v>
      </c>
      <c r="P56" s="119">
        <v>1.32476916900843</v>
      </c>
      <c r="Q56" s="119">
        <v>11.688459610916199</v>
      </c>
      <c r="R56" s="58"/>
    </row>
    <row r="57" spans="1:18" x14ac:dyDescent="0.2">
      <c r="A57" s="63" t="s">
        <v>65</v>
      </c>
      <c r="B57" s="19" t="s">
        <v>71</v>
      </c>
      <c r="C57" s="41" t="s">
        <v>11</v>
      </c>
      <c r="D57" s="42" t="s">
        <v>12</v>
      </c>
      <c r="F57" s="122">
        <v>70.571884256094705</v>
      </c>
      <c r="G57" s="123">
        <v>61.063524435380302</v>
      </c>
      <c r="H57" s="124">
        <v>359.92000581132498</v>
      </c>
      <c r="I57" s="125">
        <v>340.93259333019898</v>
      </c>
      <c r="J57" s="124">
        <v>254.002329915698</v>
      </c>
      <c r="K57" s="125">
        <v>208.18545743636199</v>
      </c>
      <c r="L57" s="122">
        <v>15.571259452566499</v>
      </c>
      <c r="M57" s="123">
        <v>5.5692570474587297</v>
      </c>
      <c r="N57" s="123">
        <v>22.007719964465402</v>
      </c>
      <c r="O57" s="123">
        <v>21.3441837579965</v>
      </c>
      <c r="P57" s="123">
        <v>-0.54384772263766101</v>
      </c>
      <c r="Q57" s="123">
        <v>14.9427277900101</v>
      </c>
    </row>
    <row r="58" spans="1:18" x14ac:dyDescent="0.2">
      <c r="A58" s="19" t="s">
        <v>66</v>
      </c>
      <c r="B58" t="s">
        <v>72</v>
      </c>
      <c r="C58" s="41" t="s">
        <v>11</v>
      </c>
      <c r="D58" s="42" t="s">
        <v>12</v>
      </c>
      <c r="F58" s="118">
        <v>73.335099605112006</v>
      </c>
      <c r="G58" s="119">
        <v>67.932584555827205</v>
      </c>
      <c r="H58" s="120">
        <v>216.125764782994</v>
      </c>
      <c r="I58" s="121">
        <v>206.38322814601199</v>
      </c>
      <c r="J58" s="120">
        <v>158.49604487591901</v>
      </c>
      <c r="K58" s="121">
        <v>140.20146096933499</v>
      </c>
      <c r="L58" s="118">
        <v>7.9527594667696899</v>
      </c>
      <c r="M58" s="119">
        <v>4.7206048303932002</v>
      </c>
      <c r="N58" s="119">
        <v>13.048782644700699</v>
      </c>
      <c r="O58" s="119">
        <v>14.1068874639226</v>
      </c>
      <c r="P58" s="119">
        <v>0.93597188264058595</v>
      </c>
      <c r="Q58" s="119">
        <v>8.9631669419132702</v>
      </c>
    </row>
    <row r="59" spans="1:18" x14ac:dyDescent="0.2">
      <c r="A59" s="63" t="s">
        <v>67</v>
      </c>
      <c r="B59" t="s">
        <v>73</v>
      </c>
      <c r="C59" s="41" t="s">
        <v>11</v>
      </c>
      <c r="D59" s="42" t="s">
        <v>12</v>
      </c>
      <c r="F59" s="122">
        <v>73.317811631694894</v>
      </c>
      <c r="G59" s="123">
        <v>69.501429887063097</v>
      </c>
      <c r="H59" s="124">
        <v>166.17257482939499</v>
      </c>
      <c r="I59" s="125">
        <v>158.03162565214399</v>
      </c>
      <c r="J59" s="124">
        <v>121.834095396953</v>
      </c>
      <c r="K59" s="125">
        <v>109.834239502011</v>
      </c>
      <c r="L59" s="122">
        <v>5.4910837817771903</v>
      </c>
      <c r="M59" s="123">
        <v>5.1514683492340101</v>
      </c>
      <c r="N59" s="123">
        <v>10.9254235740593</v>
      </c>
      <c r="O59" s="123">
        <v>12.2319466669049</v>
      </c>
      <c r="P59" s="123">
        <v>1.17783917405845</v>
      </c>
      <c r="Q59" s="123">
        <v>6.7335990916977897</v>
      </c>
    </row>
    <row r="60" spans="1:18" x14ac:dyDescent="0.2">
      <c r="A60" s="19" t="s">
        <v>68</v>
      </c>
      <c r="B60" t="s">
        <v>74</v>
      </c>
      <c r="C60" s="41" t="s">
        <v>11</v>
      </c>
      <c r="D60" s="42" t="s">
        <v>12</v>
      </c>
      <c r="F60" s="118">
        <v>70.108025816064497</v>
      </c>
      <c r="G60" s="119">
        <v>66.638680002920296</v>
      </c>
      <c r="H60" s="120">
        <v>132.69534221415401</v>
      </c>
      <c r="I60" s="121">
        <v>128.471263926717</v>
      </c>
      <c r="J60" s="120">
        <v>93.030084776214807</v>
      </c>
      <c r="K60" s="121">
        <v>85.611554463832306</v>
      </c>
      <c r="L60" s="118">
        <v>5.2062042840467404</v>
      </c>
      <c r="M60" s="119">
        <v>3.2879557329233502</v>
      </c>
      <c r="N60" s="119">
        <v>8.6653377091951107</v>
      </c>
      <c r="O60" s="119">
        <v>8.8557420389768708</v>
      </c>
      <c r="P60" s="119">
        <v>0.17522085128130199</v>
      </c>
      <c r="Q60" s="119">
        <v>5.3905474907939901</v>
      </c>
    </row>
    <row r="61" spans="1:18" x14ac:dyDescent="0.2">
      <c r="A61" s="63" t="s">
        <v>69</v>
      </c>
      <c r="B61" t="s">
        <v>75</v>
      </c>
      <c r="C61" s="41" t="s">
        <v>11</v>
      </c>
      <c r="D61" s="42" t="s">
        <v>12</v>
      </c>
      <c r="F61" s="122">
        <v>64.124243827810204</v>
      </c>
      <c r="G61" s="123">
        <v>60.037015060325999</v>
      </c>
      <c r="H61" s="124">
        <v>95.956131491509495</v>
      </c>
      <c r="I61" s="125">
        <v>92.286097812939701</v>
      </c>
      <c r="J61" s="124">
        <v>61.5311437253498</v>
      </c>
      <c r="K61" s="125">
        <v>55.405818442541801</v>
      </c>
      <c r="L61" s="122">
        <v>6.8078480640273504</v>
      </c>
      <c r="M61" s="123">
        <v>3.97680015250921</v>
      </c>
      <c r="N61" s="123">
        <v>11.0553827287294</v>
      </c>
      <c r="O61" s="123">
        <v>11.784957380037</v>
      </c>
      <c r="P61" s="123">
        <v>0.65694668135966705</v>
      </c>
      <c r="Q61" s="123">
        <v>7.5095186773156604</v>
      </c>
    </row>
    <row r="62" spans="1:18" x14ac:dyDescent="0.2">
      <c r="A62" s="19" t="s">
        <v>70</v>
      </c>
      <c r="B62" t="s">
        <v>76</v>
      </c>
      <c r="C62" s="41" t="s">
        <v>11</v>
      </c>
      <c r="D62" s="42" t="s">
        <v>12</v>
      </c>
      <c r="F62" s="118">
        <v>57.191604197901</v>
      </c>
      <c r="G62" s="119">
        <v>54.247874427730501</v>
      </c>
      <c r="H62" s="120">
        <v>70.032788508254001</v>
      </c>
      <c r="I62" s="121">
        <v>67.8060100820733</v>
      </c>
      <c r="J62" s="120">
        <v>40.052875212393801</v>
      </c>
      <c r="K62" s="121">
        <v>36.783319203777403</v>
      </c>
      <c r="L62" s="118">
        <v>5.4264426048474297</v>
      </c>
      <c r="M62" s="119">
        <v>3.28404285030985</v>
      </c>
      <c r="N62" s="119">
        <v>8.8886921555479397</v>
      </c>
      <c r="O62" s="119">
        <v>7.95641486971651</v>
      </c>
      <c r="P62" s="119">
        <v>-0.85617456448064599</v>
      </c>
      <c r="Q62" s="119">
        <v>4.5238082190279396</v>
      </c>
    </row>
  </sheetData>
  <sheetProtection selectLockedCells="1" selectUnlockedCells="1"/>
  <mergeCells count="6">
    <mergeCell ref="C6:D6"/>
    <mergeCell ref="F7:G7"/>
    <mergeCell ref="H7:I7"/>
    <mergeCell ref="J7:K7"/>
    <mergeCell ref="F1:Q1"/>
    <mergeCell ref="F6:Q6"/>
  </mergeCells>
  <phoneticPr fontId="19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A54F0F"/>
  </sheetPr>
  <dimension ref="A1:R62"/>
  <sheetViews>
    <sheetView topLeftCell="A10" zoomScale="85" zoomScaleNormal="85" workbookViewId="0">
      <selection activeCell="V21" sqref="V21"/>
    </sheetView>
  </sheetViews>
  <sheetFormatPr defaultColWidth="8.85546875" defaultRowHeight="12.75" x14ac:dyDescent="0.2"/>
  <cols>
    <col min="1" max="1" width="50.5703125" bestFit="1" customWidth="1"/>
    <col min="2" max="2" width="21.7109375" customWidth="1"/>
    <col min="12" max="12" width="12.140625" customWidth="1"/>
  </cols>
  <sheetData>
    <row r="1" spans="1:18" ht="25.5" x14ac:dyDescent="0.35">
      <c r="A1" s="43" t="s">
        <v>88</v>
      </c>
      <c r="B1" s="56" t="s">
        <v>60</v>
      </c>
      <c r="D1" s="46"/>
      <c r="E1" s="1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8" ht="25.5" x14ac:dyDescent="0.35">
      <c r="A2" s="24"/>
      <c r="B2" s="1"/>
      <c r="C2" s="22"/>
      <c r="D2" s="23"/>
      <c r="E2" s="1"/>
      <c r="F2" s="16"/>
      <c r="G2" s="16"/>
      <c r="H2" s="16"/>
      <c r="I2" s="1"/>
      <c r="J2" s="1"/>
      <c r="K2" s="1"/>
      <c r="L2" s="1"/>
      <c r="M2" s="1"/>
      <c r="N2" s="1"/>
      <c r="O2" s="1"/>
      <c r="P2" s="1"/>
      <c r="Q2" s="1"/>
    </row>
    <row r="3" spans="1:18" x14ac:dyDescent="0.2">
      <c r="A3" s="25"/>
      <c r="B3" s="1"/>
      <c r="C3" s="25"/>
      <c r="D3" s="26"/>
      <c r="E3" s="1"/>
      <c r="F3" s="1"/>
      <c r="G3" s="16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x14ac:dyDescent="0.2">
      <c r="A4" s="1"/>
      <c r="B4" s="1"/>
      <c r="C4" s="1"/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x14ac:dyDescent="0.2">
      <c r="A5" s="1"/>
      <c r="B5" s="1"/>
      <c r="C5" s="1"/>
      <c r="D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x14ac:dyDescent="0.2">
      <c r="A6" s="2"/>
      <c r="B6" s="27"/>
      <c r="C6" s="144" t="s">
        <v>0</v>
      </c>
      <c r="D6" s="145"/>
      <c r="E6" s="28"/>
      <c r="F6" s="148" t="s">
        <v>91</v>
      </c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</row>
    <row r="7" spans="1:18" x14ac:dyDescent="0.2">
      <c r="A7" s="4"/>
      <c r="B7" s="29"/>
      <c r="C7" s="3"/>
      <c r="D7" s="17"/>
      <c r="E7" s="30"/>
      <c r="F7" s="146" t="s">
        <v>1</v>
      </c>
      <c r="G7" s="147"/>
      <c r="H7" s="146" t="s">
        <v>2</v>
      </c>
      <c r="I7" s="147"/>
      <c r="J7" s="146" t="s">
        <v>3</v>
      </c>
      <c r="K7" s="147"/>
      <c r="L7" s="49" t="s">
        <v>84</v>
      </c>
      <c r="M7" s="50"/>
      <c r="N7" s="50"/>
      <c r="O7" s="50"/>
      <c r="P7" s="50"/>
      <c r="Q7" s="51"/>
    </row>
    <row r="8" spans="1:18" ht="12.6" customHeight="1" x14ac:dyDescent="0.2">
      <c r="A8" s="6"/>
      <c r="B8" s="31"/>
      <c r="C8" s="5" t="s">
        <v>4</v>
      </c>
      <c r="D8" s="5" t="s">
        <v>5</v>
      </c>
      <c r="E8" s="32"/>
      <c r="F8" s="5">
        <v>2026</v>
      </c>
      <c r="G8" s="52">
        <v>2025</v>
      </c>
      <c r="H8" s="5">
        <v>2026</v>
      </c>
      <c r="I8" s="52">
        <v>2025</v>
      </c>
      <c r="J8" s="5">
        <v>2026</v>
      </c>
      <c r="K8" s="52">
        <v>2025</v>
      </c>
      <c r="L8" s="5" t="s">
        <v>6</v>
      </c>
      <c r="M8" s="53" t="s">
        <v>2</v>
      </c>
      <c r="N8" s="53" t="s">
        <v>3</v>
      </c>
      <c r="O8" s="54" t="s">
        <v>7</v>
      </c>
      <c r="P8" s="54" t="s">
        <v>8</v>
      </c>
      <c r="Q8" s="55" t="s">
        <v>9</v>
      </c>
    </row>
    <row r="9" spans="1:18" x14ac:dyDescent="0.2">
      <c r="A9" s="33" t="s">
        <v>10</v>
      </c>
      <c r="B9" s="19" t="s">
        <v>10</v>
      </c>
      <c r="C9" s="34" t="s">
        <v>11</v>
      </c>
      <c r="D9" s="35" t="s">
        <v>12</v>
      </c>
      <c r="E9" s="19"/>
      <c r="F9" s="109">
        <v>64.588198443712002</v>
      </c>
      <c r="G9" s="110">
        <v>63.452747687762901</v>
      </c>
      <c r="H9" s="111">
        <v>166.90540963974399</v>
      </c>
      <c r="I9" s="112">
        <v>160.83480058923101</v>
      </c>
      <c r="J9" s="111">
        <v>107.80119719140799</v>
      </c>
      <c r="K9" s="112">
        <v>102.054100212001</v>
      </c>
      <c r="L9" s="109">
        <v>1.7894430065289699</v>
      </c>
      <c r="M9" s="110">
        <v>3.7744375149361402</v>
      </c>
      <c r="N9" s="110">
        <v>5.6314219296119399</v>
      </c>
      <c r="O9" s="110">
        <v>6.0986467922476697</v>
      </c>
      <c r="P9" s="110">
        <v>0.44231617268871698</v>
      </c>
      <c r="Q9" s="110">
        <v>2.23967417503661</v>
      </c>
      <c r="R9" s="58"/>
    </row>
    <row r="10" spans="1:18" x14ac:dyDescent="0.2">
      <c r="A10" s="36"/>
      <c r="B10" s="19"/>
      <c r="C10" s="37"/>
      <c r="D10" s="38"/>
      <c r="E10" s="1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57"/>
    </row>
    <row r="11" spans="1:18" x14ac:dyDescent="0.2">
      <c r="A11" s="33" t="s">
        <v>13</v>
      </c>
      <c r="B11" s="19" t="s">
        <v>13</v>
      </c>
      <c r="C11" s="34" t="s">
        <v>11</v>
      </c>
      <c r="D11" s="35" t="s">
        <v>12</v>
      </c>
      <c r="E11" s="19"/>
      <c r="F11" s="109">
        <v>65.752518205441305</v>
      </c>
      <c r="G11" s="110">
        <v>63.792245462611604</v>
      </c>
      <c r="H11" s="111">
        <v>140.04297065523099</v>
      </c>
      <c r="I11" s="112">
        <v>134.95811236418101</v>
      </c>
      <c r="J11" s="111">
        <v>92.081779775521696</v>
      </c>
      <c r="K11" s="112">
        <v>86.092810311065705</v>
      </c>
      <c r="L11" s="109">
        <v>3.0729013042480302</v>
      </c>
      <c r="M11" s="110">
        <v>3.7677307439870802</v>
      </c>
      <c r="N11" s="110">
        <v>6.9564106954076497</v>
      </c>
      <c r="O11" s="110">
        <v>7.5560144893894297</v>
      </c>
      <c r="P11" s="110">
        <v>0.56060575526355905</v>
      </c>
      <c r="Q11" s="110">
        <v>3.6507339210767702</v>
      </c>
      <c r="R11" s="58"/>
    </row>
    <row r="12" spans="1:18" x14ac:dyDescent="0.2">
      <c r="A12" s="36"/>
      <c r="B12" s="19"/>
      <c r="C12" s="37"/>
      <c r="D12" s="38"/>
      <c r="E12" s="1"/>
      <c r="F12" s="114"/>
      <c r="G12" s="114"/>
      <c r="H12" s="115"/>
      <c r="I12" s="115"/>
      <c r="J12" s="115"/>
      <c r="K12" s="115"/>
      <c r="L12" s="114"/>
      <c r="M12" s="114"/>
      <c r="N12" s="114"/>
      <c r="O12" s="114"/>
      <c r="P12" s="114"/>
      <c r="Q12" s="114"/>
      <c r="R12" s="57"/>
    </row>
    <row r="13" spans="1:18" x14ac:dyDescent="0.2">
      <c r="A13" s="39" t="s">
        <v>14</v>
      </c>
      <c r="B13" s="19"/>
      <c r="C13" s="7"/>
      <c r="D13" s="18"/>
      <c r="E13" s="1"/>
      <c r="F13" s="116"/>
      <c r="G13" s="116"/>
      <c r="H13" s="117"/>
      <c r="I13" s="117"/>
      <c r="J13" s="117"/>
      <c r="K13" s="117"/>
      <c r="L13" s="116"/>
      <c r="M13" s="116"/>
      <c r="N13" s="116"/>
      <c r="O13" s="116"/>
      <c r="P13" s="116"/>
      <c r="Q13" s="116"/>
      <c r="R13" s="57"/>
    </row>
    <row r="14" spans="1:18" x14ac:dyDescent="0.2">
      <c r="A14" s="33" t="s">
        <v>15</v>
      </c>
      <c r="B14" s="19" t="s">
        <v>15</v>
      </c>
      <c r="C14" s="34" t="s">
        <v>11</v>
      </c>
      <c r="D14" s="35" t="s">
        <v>12</v>
      </c>
      <c r="E14" s="19"/>
      <c r="F14" s="109">
        <v>66.910904908557896</v>
      </c>
      <c r="G14" s="110">
        <v>63.937412351413798</v>
      </c>
      <c r="H14" s="111">
        <v>139.423672658383</v>
      </c>
      <c r="I14" s="112">
        <v>135.63290185357701</v>
      </c>
      <c r="J14" s="111">
        <v>93.289641032469703</v>
      </c>
      <c r="K14" s="112">
        <v>86.720167742310295</v>
      </c>
      <c r="L14" s="109">
        <v>4.6506301205953298</v>
      </c>
      <c r="M14" s="110">
        <v>2.7948755449453899</v>
      </c>
      <c r="N14" s="110">
        <v>7.5754849894670997</v>
      </c>
      <c r="O14" s="110">
        <v>5.8515004731541698</v>
      </c>
      <c r="P14" s="110">
        <v>-1.6025812167909099</v>
      </c>
      <c r="Q14" s="110">
        <v>2.9735187790293298</v>
      </c>
      <c r="R14" s="58"/>
    </row>
    <row r="15" spans="1:18" x14ac:dyDescent="0.2">
      <c r="A15" s="40" t="s">
        <v>16</v>
      </c>
      <c r="B15" s="19" t="s">
        <v>48</v>
      </c>
      <c r="C15" s="41" t="s">
        <v>11</v>
      </c>
      <c r="D15" s="42" t="s">
        <v>12</v>
      </c>
      <c r="E15" s="19"/>
      <c r="F15" s="118">
        <v>66.240423915867197</v>
      </c>
      <c r="G15" s="119">
        <v>65.069732564967495</v>
      </c>
      <c r="H15" s="120">
        <v>117.628162583384</v>
      </c>
      <c r="I15" s="121">
        <v>114.62500718680199</v>
      </c>
      <c r="J15" s="120">
        <v>77.917393539679395</v>
      </c>
      <c r="K15" s="121">
        <v>74.586185629027199</v>
      </c>
      <c r="L15" s="118">
        <v>1.7991334907222201</v>
      </c>
      <c r="M15" s="119">
        <v>2.6199827335128001</v>
      </c>
      <c r="N15" s="119">
        <v>4.4662532110447897</v>
      </c>
      <c r="O15" s="119">
        <v>7.9239790102557297</v>
      </c>
      <c r="P15" s="119">
        <v>3.30989740028827</v>
      </c>
      <c r="Q15" s="119">
        <v>5.1685803636476297</v>
      </c>
      <c r="R15" s="58"/>
    </row>
    <row r="16" spans="1:18" x14ac:dyDescent="0.2">
      <c r="A16" s="40" t="s">
        <v>17</v>
      </c>
      <c r="B16" s="19" t="s">
        <v>17</v>
      </c>
      <c r="C16" s="41" t="s">
        <v>11</v>
      </c>
      <c r="D16" s="42" t="s">
        <v>12</v>
      </c>
      <c r="E16" s="19"/>
      <c r="F16" s="122">
        <v>57.437927032892397</v>
      </c>
      <c r="G16" s="123">
        <v>57.612732121685298</v>
      </c>
      <c r="H16" s="124">
        <v>124.688618933798</v>
      </c>
      <c r="I16" s="125">
        <v>123.28940560446399</v>
      </c>
      <c r="J16" s="124">
        <v>71.618557961516601</v>
      </c>
      <c r="K16" s="125">
        <v>71.030394985318097</v>
      </c>
      <c r="L16" s="122">
        <v>-0.30341398915731699</v>
      </c>
      <c r="M16" s="123">
        <v>1.1349015128058499</v>
      </c>
      <c r="N16" s="123">
        <v>0.82804407369553001</v>
      </c>
      <c r="O16" s="123">
        <v>2.0630869821165798</v>
      </c>
      <c r="P16" s="123">
        <v>1.2249001949481</v>
      </c>
      <c r="Q16" s="123">
        <v>0.91776968724609898</v>
      </c>
      <c r="R16" s="58"/>
    </row>
    <row r="17" spans="1:18" x14ac:dyDescent="0.2">
      <c r="A17" s="40" t="s">
        <v>18</v>
      </c>
      <c r="B17" s="19" t="s">
        <v>18</v>
      </c>
      <c r="C17" s="41" t="s">
        <v>11</v>
      </c>
      <c r="D17" s="42" t="s">
        <v>12</v>
      </c>
      <c r="E17" s="19"/>
      <c r="F17" s="118">
        <v>70.534275733374201</v>
      </c>
      <c r="G17" s="119">
        <v>67.551694995191795</v>
      </c>
      <c r="H17" s="120">
        <v>193.04247794794901</v>
      </c>
      <c r="I17" s="121">
        <v>188.35837578992999</v>
      </c>
      <c r="J17" s="120">
        <v>136.16111367834401</v>
      </c>
      <c r="K17" s="121">
        <v>127.239275511511</v>
      </c>
      <c r="L17" s="118">
        <v>4.4152566984362904</v>
      </c>
      <c r="M17" s="119">
        <v>2.4868032219830298</v>
      </c>
      <c r="N17" s="119">
        <v>7.0118586662548603</v>
      </c>
      <c r="O17" s="119">
        <v>7.3856651546302601</v>
      </c>
      <c r="P17" s="119">
        <v>0.34931314438824801</v>
      </c>
      <c r="Q17" s="119">
        <v>4.7799929148306601</v>
      </c>
      <c r="R17" s="58"/>
    </row>
    <row r="18" spans="1:18" x14ac:dyDescent="0.2">
      <c r="A18" s="36"/>
      <c r="B18" s="19"/>
      <c r="C18" s="37"/>
      <c r="D18" s="38"/>
      <c r="E18" s="1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57"/>
    </row>
    <row r="19" spans="1:18" x14ac:dyDescent="0.2">
      <c r="A19" s="39" t="s">
        <v>19</v>
      </c>
      <c r="B19" s="19"/>
      <c r="C19" s="7"/>
      <c r="D19" s="18"/>
      <c r="E19" s="1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57"/>
    </row>
    <row r="20" spans="1:18" x14ac:dyDescent="0.2">
      <c r="A20" s="33" t="s">
        <v>20</v>
      </c>
      <c r="B20" s="19" t="s">
        <v>20</v>
      </c>
      <c r="C20" s="34" t="s">
        <v>11</v>
      </c>
      <c r="D20" s="35" t="s">
        <v>12</v>
      </c>
      <c r="E20" s="19"/>
      <c r="F20" s="109">
        <v>76.379544787817693</v>
      </c>
      <c r="G20" s="110">
        <v>72.360137665001503</v>
      </c>
      <c r="H20" s="111">
        <v>213.10874549368299</v>
      </c>
      <c r="I20" s="112">
        <v>195.05776509044901</v>
      </c>
      <c r="J20" s="111">
        <v>162.77148971110401</v>
      </c>
      <c r="K20" s="112">
        <v>141.14406734572401</v>
      </c>
      <c r="L20" s="109">
        <v>5.5547256438682098</v>
      </c>
      <c r="M20" s="110">
        <v>9.25417165261962</v>
      </c>
      <c r="N20" s="110">
        <v>15.322941142403399</v>
      </c>
      <c r="O20" s="110">
        <v>13.361254691374899</v>
      </c>
      <c r="P20" s="110">
        <v>-1.7010374792698</v>
      </c>
      <c r="Q20" s="110">
        <v>3.7592001995255901</v>
      </c>
      <c r="R20" s="58"/>
    </row>
    <row r="21" spans="1:18" x14ac:dyDescent="0.2">
      <c r="A21" s="40" t="s">
        <v>21</v>
      </c>
      <c r="B21" s="19" t="s">
        <v>21</v>
      </c>
      <c r="C21" s="41" t="s">
        <v>11</v>
      </c>
      <c r="D21" s="42" t="s">
        <v>12</v>
      </c>
      <c r="E21" s="19"/>
      <c r="F21" s="118">
        <v>68.682705458900998</v>
      </c>
      <c r="G21" s="119">
        <v>65.293914430453398</v>
      </c>
      <c r="H21" s="120">
        <v>161.849935622224</v>
      </c>
      <c r="I21" s="121">
        <v>152.25847268822599</v>
      </c>
      <c r="J21" s="120">
        <v>111.162914568833</v>
      </c>
      <c r="K21" s="121">
        <v>99.415516870165604</v>
      </c>
      <c r="L21" s="118">
        <v>5.1900564669884801</v>
      </c>
      <c r="M21" s="119">
        <v>6.2994608869082596</v>
      </c>
      <c r="N21" s="119">
        <v>11.8164629310431</v>
      </c>
      <c r="O21" s="119">
        <v>12.679356584138</v>
      </c>
      <c r="P21" s="119">
        <v>0.77170537367747605</v>
      </c>
      <c r="Q21" s="119">
        <v>6.0018137853185998</v>
      </c>
      <c r="R21" s="58"/>
    </row>
    <row r="22" spans="1:18" x14ac:dyDescent="0.2">
      <c r="A22" s="40" t="s">
        <v>22</v>
      </c>
      <c r="B22" s="19" t="s">
        <v>22</v>
      </c>
      <c r="C22" s="41" t="s">
        <v>11</v>
      </c>
      <c r="D22" s="42" t="s">
        <v>12</v>
      </c>
      <c r="E22" s="19"/>
      <c r="F22" s="122">
        <v>70.7279466032074</v>
      </c>
      <c r="G22" s="123">
        <v>65.414336354234706</v>
      </c>
      <c r="H22" s="124">
        <v>161.350993516637</v>
      </c>
      <c r="I22" s="125">
        <v>153.69645883888199</v>
      </c>
      <c r="J22" s="124">
        <v>114.120244538192</v>
      </c>
      <c r="K22" s="125">
        <v>100.539518549414</v>
      </c>
      <c r="L22" s="122">
        <v>8.1230056668284902</v>
      </c>
      <c r="M22" s="123">
        <v>4.9802934534616696</v>
      </c>
      <c r="N22" s="123">
        <v>13.5078486397395</v>
      </c>
      <c r="O22" s="123">
        <v>13.6662642821044</v>
      </c>
      <c r="P22" s="123">
        <v>0.13956360222076999</v>
      </c>
      <c r="Q22" s="123">
        <v>8.2739060283664791</v>
      </c>
      <c r="R22" s="58"/>
    </row>
    <row r="23" spans="1:18" x14ac:dyDescent="0.2">
      <c r="A23" s="40" t="s">
        <v>23</v>
      </c>
      <c r="B23" s="19" t="s">
        <v>23</v>
      </c>
      <c r="C23" s="41" t="s">
        <v>11</v>
      </c>
      <c r="D23" s="42" t="s">
        <v>12</v>
      </c>
      <c r="E23" s="19"/>
      <c r="F23" s="118">
        <v>71.878225696623105</v>
      </c>
      <c r="G23" s="119">
        <v>69.817408601645198</v>
      </c>
      <c r="H23" s="120">
        <v>172.805134685589</v>
      </c>
      <c r="I23" s="121">
        <v>164.31207741583401</v>
      </c>
      <c r="J23" s="120">
        <v>124.20926472466201</v>
      </c>
      <c r="K23" s="121">
        <v>114.718434471264</v>
      </c>
      <c r="L23" s="118">
        <v>2.95172384116437</v>
      </c>
      <c r="M23" s="119">
        <v>5.1688575808471304</v>
      </c>
      <c r="N23" s="119">
        <v>8.2731518235412</v>
      </c>
      <c r="O23" s="119">
        <v>8.0338963227837201</v>
      </c>
      <c r="P23" s="119">
        <v>-0.22097398729780501</v>
      </c>
      <c r="Q23" s="119">
        <v>2.7242273120007199</v>
      </c>
      <c r="R23" s="58"/>
    </row>
    <row r="24" spans="1:18" x14ac:dyDescent="0.2">
      <c r="A24" s="40" t="s">
        <v>24</v>
      </c>
      <c r="B24" s="19" t="s">
        <v>24</v>
      </c>
      <c r="C24" s="41" t="s">
        <v>11</v>
      </c>
      <c r="D24" s="42" t="s">
        <v>12</v>
      </c>
      <c r="E24" s="19"/>
      <c r="F24" s="122">
        <v>67.597225825334405</v>
      </c>
      <c r="G24" s="123">
        <v>62.6068856117599</v>
      </c>
      <c r="H24" s="124">
        <v>107.427278648162</v>
      </c>
      <c r="I24" s="125">
        <v>103.669796245189</v>
      </c>
      <c r="J24" s="124">
        <v>72.617860145809601</v>
      </c>
      <c r="K24" s="125">
        <v>64.904430749170501</v>
      </c>
      <c r="L24" s="122">
        <v>7.9709127275884102</v>
      </c>
      <c r="M24" s="123">
        <v>3.6244716774458001</v>
      </c>
      <c r="N24" s="123">
        <v>11.884287879279499</v>
      </c>
      <c r="O24" s="123">
        <v>11.3461496338951</v>
      </c>
      <c r="P24" s="123">
        <v>-0.48097749521815197</v>
      </c>
      <c r="Q24" s="123">
        <v>7.4515969359870802</v>
      </c>
      <c r="R24" s="58"/>
    </row>
    <row r="25" spans="1:18" x14ac:dyDescent="0.2">
      <c r="A25" s="40" t="s">
        <v>25</v>
      </c>
      <c r="B25" s="19" t="s">
        <v>25</v>
      </c>
      <c r="C25" s="41" t="s">
        <v>11</v>
      </c>
      <c r="D25" s="42" t="s">
        <v>12</v>
      </c>
      <c r="E25" s="19"/>
      <c r="F25" s="118">
        <v>75.431971856056094</v>
      </c>
      <c r="G25" s="119">
        <v>73.220430397497395</v>
      </c>
      <c r="H25" s="120">
        <v>144.855752835657</v>
      </c>
      <c r="I25" s="121">
        <v>136.35527348296199</v>
      </c>
      <c r="J25" s="120">
        <v>109.26755071087101</v>
      </c>
      <c r="K25" s="121">
        <v>99.839918113909704</v>
      </c>
      <c r="L25" s="118">
        <v>3.0203884988830598</v>
      </c>
      <c r="M25" s="119">
        <v>6.2340671802161101</v>
      </c>
      <c r="N25" s="119">
        <v>9.4427487272230692</v>
      </c>
      <c r="O25" s="119">
        <v>13.371724812891401</v>
      </c>
      <c r="P25" s="119">
        <v>3.5899830106251001</v>
      </c>
      <c r="Q25" s="119">
        <v>6.7188029434729399</v>
      </c>
      <c r="R25" s="58"/>
    </row>
    <row r="26" spans="1:18" x14ac:dyDescent="0.2">
      <c r="A26" s="40" t="s">
        <v>26</v>
      </c>
      <c r="B26" s="19" t="s">
        <v>26</v>
      </c>
      <c r="C26" s="41" t="s">
        <v>11</v>
      </c>
      <c r="D26" s="42" t="s">
        <v>12</v>
      </c>
      <c r="E26" s="19"/>
      <c r="F26" s="122">
        <v>55.436110603645197</v>
      </c>
      <c r="G26" s="123">
        <v>52.645699056321497</v>
      </c>
      <c r="H26" s="124">
        <v>144.94341403759299</v>
      </c>
      <c r="I26" s="125">
        <v>142.53253352343199</v>
      </c>
      <c r="J26" s="124">
        <v>80.350991318579801</v>
      </c>
      <c r="K26" s="125">
        <v>75.037248656096693</v>
      </c>
      <c r="L26" s="122">
        <v>5.3003599483757302</v>
      </c>
      <c r="M26" s="123">
        <v>1.69145980539596</v>
      </c>
      <c r="N26" s="123">
        <v>7.0814732118397803</v>
      </c>
      <c r="O26" s="123">
        <v>-3.0291561301799201</v>
      </c>
      <c r="P26" s="123">
        <v>-9.4419968634702993</v>
      </c>
      <c r="Q26" s="123">
        <v>-4.6420967351728404</v>
      </c>
      <c r="R26" s="58"/>
    </row>
    <row r="27" spans="1:18" x14ac:dyDescent="0.2">
      <c r="A27" s="40" t="s">
        <v>27</v>
      </c>
      <c r="B27" s="19" t="s">
        <v>27</v>
      </c>
      <c r="C27" s="41" t="s">
        <v>11</v>
      </c>
      <c r="D27" s="42" t="s">
        <v>12</v>
      </c>
      <c r="E27" s="19"/>
      <c r="F27" s="118">
        <v>67.203948297802498</v>
      </c>
      <c r="G27" s="119">
        <v>64.253520832644497</v>
      </c>
      <c r="H27" s="120">
        <v>179.88713740527299</v>
      </c>
      <c r="I27" s="121">
        <v>175.49266865944301</v>
      </c>
      <c r="J27" s="120">
        <v>120.891258816237</v>
      </c>
      <c r="K27" s="121">
        <v>112.760218416859</v>
      </c>
      <c r="L27" s="118">
        <v>4.5918533753858304</v>
      </c>
      <c r="M27" s="119">
        <v>2.5040754006413399</v>
      </c>
      <c r="N27" s="119">
        <v>7.2109122468337299</v>
      </c>
      <c r="O27" s="119">
        <v>7.8554390376024896</v>
      </c>
      <c r="P27" s="119">
        <v>0.60117648218947894</v>
      </c>
      <c r="Q27" s="119">
        <v>5.2206350001647497</v>
      </c>
      <c r="R27" s="58"/>
    </row>
    <row r="28" spans="1:18" x14ac:dyDescent="0.2">
      <c r="A28" s="40" t="s">
        <v>28</v>
      </c>
      <c r="B28" s="19" t="s">
        <v>28</v>
      </c>
      <c r="C28" s="41" t="s">
        <v>11</v>
      </c>
      <c r="D28" s="42" t="s">
        <v>12</v>
      </c>
      <c r="E28" s="19"/>
      <c r="F28" s="122">
        <v>70.844298421863002</v>
      </c>
      <c r="G28" s="123">
        <v>68.083883174533696</v>
      </c>
      <c r="H28" s="124">
        <v>131.70121277549001</v>
      </c>
      <c r="I28" s="125">
        <v>126.015123488977</v>
      </c>
      <c r="J28" s="124">
        <v>93.302800203881503</v>
      </c>
      <c r="K28" s="125">
        <v>85.795989458479596</v>
      </c>
      <c r="L28" s="122">
        <v>4.0544327359428296</v>
      </c>
      <c r="M28" s="123">
        <v>4.5122276827438501</v>
      </c>
      <c r="N28" s="123">
        <v>8.7496056549761292</v>
      </c>
      <c r="O28" s="123">
        <v>10.1244307364611</v>
      </c>
      <c r="P28" s="123">
        <v>1.26421155571528</v>
      </c>
      <c r="Q28" s="123">
        <v>5.3699008988246097</v>
      </c>
      <c r="R28" s="58"/>
    </row>
    <row r="29" spans="1:18" x14ac:dyDescent="0.2">
      <c r="A29" s="40" t="s">
        <v>29</v>
      </c>
      <c r="B29" s="19" t="s">
        <v>29</v>
      </c>
      <c r="C29" s="41" t="s">
        <v>11</v>
      </c>
      <c r="D29" s="42" t="s">
        <v>12</v>
      </c>
      <c r="E29" s="19"/>
      <c r="F29" s="118">
        <v>68.469332044781297</v>
      </c>
      <c r="G29" s="119">
        <v>66.709198250934193</v>
      </c>
      <c r="H29" s="120">
        <v>97.846100315209696</v>
      </c>
      <c r="I29" s="121">
        <v>96.314155070457005</v>
      </c>
      <c r="J29" s="120">
        <v>66.994571317690799</v>
      </c>
      <c r="K29" s="121">
        <v>64.250400649663405</v>
      </c>
      <c r="L29" s="118">
        <v>2.6385173859025501</v>
      </c>
      <c r="M29" s="119">
        <v>1.5905712339292499</v>
      </c>
      <c r="N29" s="119">
        <v>4.2710561183742</v>
      </c>
      <c r="O29" s="119">
        <v>4.05345098921262</v>
      </c>
      <c r="P29" s="119">
        <v>-0.20869178587252099</v>
      </c>
      <c r="Q29" s="119">
        <v>2.4243192309768302</v>
      </c>
      <c r="R29" s="58"/>
    </row>
    <row r="30" spans="1:18" x14ac:dyDescent="0.2">
      <c r="A30" s="40" t="s">
        <v>30</v>
      </c>
      <c r="B30" s="19" t="s">
        <v>30</v>
      </c>
      <c r="C30" s="41" t="s">
        <v>11</v>
      </c>
      <c r="D30" s="42" t="s">
        <v>12</v>
      </c>
      <c r="E30" s="19"/>
      <c r="F30" s="122">
        <v>74.795242499712302</v>
      </c>
      <c r="G30" s="123">
        <v>71.410828323411906</v>
      </c>
      <c r="H30" s="124">
        <v>108.577628794611</v>
      </c>
      <c r="I30" s="125">
        <v>104.604707412869</v>
      </c>
      <c r="J30" s="124">
        <v>81.210900757367298</v>
      </c>
      <c r="K30" s="125">
        <v>74.699088028811303</v>
      </c>
      <c r="L30" s="122">
        <v>4.7393571195851196</v>
      </c>
      <c r="M30" s="123">
        <v>3.7980330713624499</v>
      </c>
      <c r="N30" s="123">
        <v>8.7173925417193896</v>
      </c>
      <c r="O30" s="123">
        <v>8.7304404274252594</v>
      </c>
      <c r="P30" s="123">
        <v>1.20016543818963E-2</v>
      </c>
      <c r="Q30" s="123">
        <v>4.7519275752284296</v>
      </c>
      <c r="R30" s="58"/>
    </row>
    <row r="31" spans="1:18" x14ac:dyDescent="0.2">
      <c r="A31" s="19" t="s">
        <v>64</v>
      </c>
      <c r="B31" s="19" t="s">
        <v>64</v>
      </c>
      <c r="C31" s="41" t="s">
        <v>11</v>
      </c>
      <c r="D31" s="42" t="s">
        <v>12</v>
      </c>
      <c r="E31" s="19"/>
      <c r="F31" s="118">
        <v>67.541621096123393</v>
      </c>
      <c r="G31" s="119">
        <v>65.208409284238599</v>
      </c>
      <c r="H31" s="120">
        <v>190.421028486241</v>
      </c>
      <c r="I31" s="121">
        <v>185.62798280176699</v>
      </c>
      <c r="J31" s="120">
        <v>128.613449547518</v>
      </c>
      <c r="K31" s="121">
        <v>121.045054771452</v>
      </c>
      <c r="L31" s="118">
        <v>3.5780842340663401</v>
      </c>
      <c r="M31" s="119">
        <v>2.5820706620468501</v>
      </c>
      <c r="N31" s="119">
        <v>6.2525435593843399</v>
      </c>
      <c r="O31" s="119">
        <v>6.2525435593843399</v>
      </c>
      <c r="P31" s="119">
        <v>0</v>
      </c>
      <c r="Q31" s="119">
        <v>3.5780842340663401</v>
      </c>
      <c r="R31" s="58"/>
    </row>
    <row r="32" spans="1:18" x14ac:dyDescent="0.2">
      <c r="A32" s="40" t="s">
        <v>31</v>
      </c>
      <c r="B32" s="19" t="s">
        <v>31</v>
      </c>
      <c r="C32" s="41" t="s">
        <v>11</v>
      </c>
      <c r="D32" s="42" t="s">
        <v>12</v>
      </c>
      <c r="E32" s="19"/>
      <c r="F32" s="122">
        <v>65.762662560666001</v>
      </c>
      <c r="G32" s="123">
        <v>63.929824472869797</v>
      </c>
      <c r="H32" s="124">
        <v>114.56491967017701</v>
      </c>
      <c r="I32" s="125">
        <v>111.330026089756</v>
      </c>
      <c r="J32" s="124">
        <v>75.340941535596897</v>
      </c>
      <c r="K32" s="125">
        <v>71.173090264781393</v>
      </c>
      <c r="L32" s="122">
        <v>2.8669531050785699</v>
      </c>
      <c r="M32" s="123">
        <v>2.9056793517797699</v>
      </c>
      <c r="N32" s="123">
        <v>5.8559369212578201</v>
      </c>
      <c r="O32" s="123">
        <v>8.0414119628013108</v>
      </c>
      <c r="P32" s="123">
        <v>2.06457484115339</v>
      </c>
      <c r="Q32" s="123">
        <v>4.9907183387470804</v>
      </c>
      <c r="R32" s="58"/>
    </row>
    <row r="33" spans="1:18" x14ac:dyDescent="0.2">
      <c r="A33" s="40" t="s">
        <v>32</v>
      </c>
      <c r="B33" s="19" t="s">
        <v>32</v>
      </c>
      <c r="C33" s="41" t="s">
        <v>11</v>
      </c>
      <c r="D33" s="42" t="s">
        <v>12</v>
      </c>
      <c r="E33" s="19"/>
      <c r="F33" s="118">
        <v>62.866993126770403</v>
      </c>
      <c r="G33" s="119">
        <v>61.948568346171903</v>
      </c>
      <c r="H33" s="120">
        <v>97.520222264969405</v>
      </c>
      <c r="I33" s="121">
        <v>95.753723415715299</v>
      </c>
      <c r="J33" s="120">
        <v>61.308031428529603</v>
      </c>
      <c r="K33" s="121">
        <v>59.318060794188803</v>
      </c>
      <c r="L33" s="118">
        <v>1.4825601383817399</v>
      </c>
      <c r="M33" s="119">
        <v>1.8448356745197301</v>
      </c>
      <c r="N33" s="119">
        <v>3.3547466112305502</v>
      </c>
      <c r="O33" s="119">
        <v>3.1263483405851198</v>
      </c>
      <c r="P33" s="119">
        <v>-0.22098479086262299</v>
      </c>
      <c r="Q33" s="119">
        <v>1.2582991150978999</v>
      </c>
      <c r="R33" s="58"/>
    </row>
    <row r="34" spans="1:18" x14ac:dyDescent="0.2">
      <c r="A34" s="40" t="s">
        <v>33</v>
      </c>
      <c r="B34" s="19" t="s">
        <v>33</v>
      </c>
      <c r="C34" s="41" t="s">
        <v>11</v>
      </c>
      <c r="D34" s="42" t="s">
        <v>12</v>
      </c>
      <c r="E34" s="19"/>
      <c r="F34" s="122">
        <v>66.000792616762098</v>
      </c>
      <c r="G34" s="123">
        <v>66.279748768378298</v>
      </c>
      <c r="H34" s="124">
        <v>99.882497402003096</v>
      </c>
      <c r="I34" s="125">
        <v>97.380540752551994</v>
      </c>
      <c r="J34" s="124">
        <v>65.923239970739004</v>
      </c>
      <c r="K34" s="125">
        <v>64.543577760079799</v>
      </c>
      <c r="L34" s="122">
        <v>-0.42087689950517898</v>
      </c>
      <c r="M34" s="123">
        <v>2.5692572973163998</v>
      </c>
      <c r="N34" s="123">
        <v>2.1375669873579701</v>
      </c>
      <c r="O34" s="123">
        <v>10.5747113788658</v>
      </c>
      <c r="P34" s="123">
        <v>8.2605691915024195</v>
      </c>
      <c r="Q34" s="123">
        <v>7.8049254645025696</v>
      </c>
      <c r="R34" s="58"/>
    </row>
    <row r="35" spans="1:18" x14ac:dyDescent="0.2">
      <c r="A35" s="40" t="s">
        <v>17</v>
      </c>
      <c r="B35" s="40" t="s">
        <v>46</v>
      </c>
      <c r="C35" s="41" t="s">
        <v>11</v>
      </c>
      <c r="D35" s="42" t="s">
        <v>12</v>
      </c>
      <c r="E35" s="19"/>
      <c r="F35" s="118">
        <v>52.253887024973501</v>
      </c>
      <c r="G35" s="119">
        <v>53.1724781142061</v>
      </c>
      <c r="H35" s="120">
        <v>127.63759695293901</v>
      </c>
      <c r="I35" s="121">
        <v>122.736014397582</v>
      </c>
      <c r="J35" s="120">
        <v>66.695605713179901</v>
      </c>
      <c r="K35" s="121">
        <v>65.261780393803306</v>
      </c>
      <c r="L35" s="118">
        <v>-1.7275687005965901</v>
      </c>
      <c r="M35" s="119">
        <v>3.9935976244748099</v>
      </c>
      <c r="N35" s="119">
        <v>2.19703678129002</v>
      </c>
      <c r="O35" s="119">
        <v>1.40555116709336</v>
      </c>
      <c r="P35" s="119">
        <v>-0.77447021863315602</v>
      </c>
      <c r="Q35" s="119">
        <v>-2.4886594141371998</v>
      </c>
      <c r="R35" s="58"/>
    </row>
    <row r="36" spans="1:18" x14ac:dyDescent="0.2">
      <c r="A36" s="40" t="s">
        <v>34</v>
      </c>
      <c r="B36" s="19" t="s">
        <v>34</v>
      </c>
      <c r="C36" s="41" t="s">
        <v>11</v>
      </c>
      <c r="D36" s="42" t="s">
        <v>12</v>
      </c>
      <c r="E36" s="19"/>
      <c r="F36" s="122">
        <v>62.397588978833902</v>
      </c>
      <c r="G36" s="123">
        <v>61.253133124037703</v>
      </c>
      <c r="H36" s="124">
        <v>110.051214624537</v>
      </c>
      <c r="I36" s="125">
        <v>112.150020423192</v>
      </c>
      <c r="J36" s="124">
        <v>68.669304567633404</v>
      </c>
      <c r="K36" s="125">
        <v>68.695401308453398</v>
      </c>
      <c r="L36" s="122">
        <v>1.8684037802257301</v>
      </c>
      <c r="M36" s="123">
        <v>-1.8714270320547099</v>
      </c>
      <c r="N36" s="123">
        <v>-3.79890652400562E-2</v>
      </c>
      <c r="O36" s="123">
        <v>3.1639098484840802</v>
      </c>
      <c r="P36" s="123">
        <v>3.2031157474551502</v>
      </c>
      <c r="Q36" s="123">
        <v>5.13136666339134</v>
      </c>
      <c r="R36" s="58"/>
    </row>
    <row r="37" spans="1:18" x14ac:dyDescent="0.2">
      <c r="A37" s="40" t="s">
        <v>35</v>
      </c>
      <c r="B37" s="19" t="s">
        <v>35</v>
      </c>
      <c r="C37" s="41" t="s">
        <v>11</v>
      </c>
      <c r="D37" s="42" t="s">
        <v>12</v>
      </c>
      <c r="E37" s="19"/>
      <c r="F37" s="118">
        <v>64.325445741922195</v>
      </c>
      <c r="G37" s="119">
        <v>63.545756960199903</v>
      </c>
      <c r="H37" s="120">
        <v>173.893295085593</v>
      </c>
      <c r="I37" s="121">
        <v>172.99177738899999</v>
      </c>
      <c r="J37" s="120">
        <v>111.857637179124</v>
      </c>
      <c r="K37" s="121">
        <v>109.928934420744</v>
      </c>
      <c r="L37" s="118">
        <v>1.22697221501442</v>
      </c>
      <c r="M37" s="119">
        <v>0.52113326436665697</v>
      </c>
      <c r="N37" s="119">
        <v>1.7544996397380499</v>
      </c>
      <c r="O37" s="119">
        <v>5.4902198704020604</v>
      </c>
      <c r="P37" s="119">
        <v>3.6713071597721201</v>
      </c>
      <c r="Q37" s="119">
        <v>4.9433252935647802</v>
      </c>
      <c r="R37" s="58"/>
    </row>
    <row r="38" spans="1:18" x14ac:dyDescent="0.2">
      <c r="A38" s="40" t="s">
        <v>36</v>
      </c>
      <c r="B38" s="19" t="s">
        <v>47</v>
      </c>
      <c r="C38" s="41" t="s">
        <v>11</v>
      </c>
      <c r="D38" s="42" t="s">
        <v>12</v>
      </c>
      <c r="E38" s="19"/>
      <c r="F38" s="122">
        <v>57.986887759136998</v>
      </c>
      <c r="G38" s="123">
        <v>62.066469156022301</v>
      </c>
      <c r="H38" s="124">
        <v>114.07896911687</v>
      </c>
      <c r="I38" s="125">
        <v>117.52588723077299</v>
      </c>
      <c r="J38" s="124">
        <v>66.150843778580295</v>
      </c>
      <c r="K38" s="125">
        <v>72.944168548429502</v>
      </c>
      <c r="L38" s="122">
        <v>-6.5729232746106696</v>
      </c>
      <c r="M38" s="123">
        <v>-2.93290116341299</v>
      </c>
      <c r="N38" s="123">
        <v>-9.3130470948323598</v>
      </c>
      <c r="O38" s="123">
        <v>-8.6743488703723308</v>
      </c>
      <c r="P38" s="123">
        <v>0.70428898976011201</v>
      </c>
      <c r="Q38" s="123">
        <v>-5.9149266597790202</v>
      </c>
      <c r="R38" s="58"/>
    </row>
    <row r="39" spans="1:18" x14ac:dyDescent="0.2">
      <c r="A39" s="40" t="s">
        <v>37</v>
      </c>
      <c r="B39" s="19" t="s">
        <v>37</v>
      </c>
      <c r="C39" s="41" t="s">
        <v>11</v>
      </c>
      <c r="D39" s="42" t="s">
        <v>12</v>
      </c>
      <c r="E39" s="19"/>
      <c r="F39" s="118">
        <v>57.7494302327257</v>
      </c>
      <c r="G39" s="119">
        <v>58.938943393508403</v>
      </c>
      <c r="H39" s="120">
        <v>110.525703058114</v>
      </c>
      <c r="I39" s="121">
        <v>107.52942681476399</v>
      </c>
      <c r="J39" s="120">
        <v>63.827963776775299</v>
      </c>
      <c r="K39" s="121">
        <v>63.376708001718299</v>
      </c>
      <c r="L39" s="118">
        <v>-2.0182125642139899</v>
      </c>
      <c r="M39" s="119">
        <v>2.78647095228275</v>
      </c>
      <c r="N39" s="119">
        <v>0.71202148121161002</v>
      </c>
      <c r="O39" s="119">
        <v>3.3551829076340498</v>
      </c>
      <c r="P39" s="119">
        <v>2.6244746034767399</v>
      </c>
      <c r="Q39" s="119">
        <v>0.55329456307077896</v>
      </c>
      <c r="R39" s="58"/>
    </row>
    <row r="40" spans="1:18" x14ac:dyDescent="0.2">
      <c r="A40" s="40" t="s">
        <v>38</v>
      </c>
      <c r="B40" s="19" t="s">
        <v>38</v>
      </c>
      <c r="C40" s="41" t="s">
        <v>11</v>
      </c>
      <c r="D40" s="42" t="s">
        <v>12</v>
      </c>
      <c r="E40" s="19"/>
      <c r="F40" s="122">
        <v>54.847805711705298</v>
      </c>
      <c r="G40" s="123">
        <v>55.066591950961602</v>
      </c>
      <c r="H40" s="124">
        <v>115.70874820479</v>
      </c>
      <c r="I40" s="125">
        <v>118.190638995561</v>
      </c>
      <c r="J40" s="124">
        <v>63.463709406809897</v>
      </c>
      <c r="K40" s="125">
        <v>65.083556899919998</v>
      </c>
      <c r="L40" s="122">
        <v>-0.39731211158145502</v>
      </c>
      <c r="M40" s="123">
        <v>-2.09990470638204</v>
      </c>
      <c r="N40" s="123">
        <v>-2.4888736422333699</v>
      </c>
      <c r="O40" s="123">
        <v>-2.1262036180260302</v>
      </c>
      <c r="P40" s="123">
        <v>0.37192681261490601</v>
      </c>
      <c r="Q40" s="123">
        <v>-2.6863009239287201E-2</v>
      </c>
      <c r="R40" s="58"/>
    </row>
    <row r="41" spans="1:18" x14ac:dyDescent="0.2">
      <c r="A41" s="40" t="s">
        <v>39</v>
      </c>
      <c r="B41" s="19" t="s">
        <v>39</v>
      </c>
      <c r="C41" s="41" t="s">
        <v>11</v>
      </c>
      <c r="D41" s="42" t="s">
        <v>12</v>
      </c>
      <c r="E41" s="19"/>
      <c r="F41" s="118">
        <v>58.849595294952799</v>
      </c>
      <c r="G41" s="119">
        <v>57.8650229466895</v>
      </c>
      <c r="H41" s="120">
        <v>124.433742959393</v>
      </c>
      <c r="I41" s="121">
        <v>122.013747463065</v>
      </c>
      <c r="J41" s="120">
        <v>73.2287541419646</v>
      </c>
      <c r="K41" s="121">
        <v>70.603282967618696</v>
      </c>
      <c r="L41" s="118">
        <v>1.70149824215977</v>
      </c>
      <c r="M41" s="119">
        <v>1.9833793704762199</v>
      </c>
      <c r="N41" s="119">
        <v>3.7186247777600099</v>
      </c>
      <c r="O41" s="119">
        <v>0.97025604929260101</v>
      </c>
      <c r="P41" s="119">
        <v>-2.6498314399717402</v>
      </c>
      <c r="Q41" s="119">
        <v>-0.99342003318328997</v>
      </c>
      <c r="R41" s="58"/>
    </row>
    <row r="42" spans="1:18" x14ac:dyDescent="0.2">
      <c r="A42" s="2" t="s">
        <v>81</v>
      </c>
      <c r="B42" s="19" t="s">
        <v>81</v>
      </c>
      <c r="C42" s="41" t="s">
        <v>11</v>
      </c>
      <c r="D42" s="42">
        <v>1</v>
      </c>
      <c r="E42" s="1"/>
      <c r="F42" s="122">
        <v>59.4816410379145</v>
      </c>
      <c r="G42" s="123">
        <v>62.280766268496301</v>
      </c>
      <c r="H42" s="124">
        <v>132.229503294381</v>
      </c>
      <c r="I42" s="125">
        <v>130.73082461477901</v>
      </c>
      <c r="J42" s="124">
        <v>78.652278495781701</v>
      </c>
      <c r="K42" s="125">
        <v>81.420159319208295</v>
      </c>
      <c r="L42" s="122">
        <v>-4.4943654330046696</v>
      </c>
      <c r="M42" s="123">
        <v>1.14638508861167</v>
      </c>
      <c r="N42" s="123">
        <v>-3.3995030795446701</v>
      </c>
      <c r="O42" s="123">
        <v>-1.05084455228392</v>
      </c>
      <c r="P42" s="123">
        <v>2.4313110202680699</v>
      </c>
      <c r="Q42" s="123">
        <v>-2.17232641480035</v>
      </c>
      <c r="R42" s="57"/>
    </row>
    <row r="43" spans="1:18" x14ac:dyDescent="0.2">
      <c r="A43" s="2" t="s">
        <v>82</v>
      </c>
      <c r="B43" s="19" t="s">
        <v>82</v>
      </c>
      <c r="C43" s="41" t="s">
        <v>11</v>
      </c>
      <c r="D43" s="42">
        <v>1</v>
      </c>
      <c r="E43" s="1"/>
      <c r="F43" s="118">
        <v>54.892775029610497</v>
      </c>
      <c r="G43" s="119">
        <v>54.459322184157301</v>
      </c>
      <c r="H43" s="120">
        <v>104.809706288806</v>
      </c>
      <c r="I43" s="121">
        <v>104.47862555718299</v>
      </c>
      <c r="J43" s="120">
        <v>57.532956282310302</v>
      </c>
      <c r="K43" s="121">
        <v>56.8983513057658</v>
      </c>
      <c r="L43" s="118">
        <v>0.79592038253330599</v>
      </c>
      <c r="M43" s="119">
        <v>0.31688848303448602</v>
      </c>
      <c r="N43" s="119">
        <v>1.1153310455941601</v>
      </c>
      <c r="O43" s="119">
        <v>2.4383726232015301</v>
      </c>
      <c r="P43" s="119">
        <v>1.3084480502870399</v>
      </c>
      <c r="Q43" s="119">
        <v>2.1147826375474401</v>
      </c>
      <c r="R43" s="57"/>
    </row>
    <row r="44" spans="1:18" x14ac:dyDescent="0.2">
      <c r="A44" s="2" t="s">
        <v>83</v>
      </c>
      <c r="B44" s="19" t="s">
        <v>83</v>
      </c>
      <c r="C44" s="41" t="s">
        <v>11</v>
      </c>
      <c r="D44" s="42">
        <v>1</v>
      </c>
      <c r="E44" s="1"/>
      <c r="F44" s="122">
        <v>70.967175505498702</v>
      </c>
      <c r="G44" s="123">
        <v>70.214746538819497</v>
      </c>
      <c r="H44" s="124">
        <v>110.150749978484</v>
      </c>
      <c r="I44" s="125">
        <v>106.10304240873</v>
      </c>
      <c r="J44" s="124">
        <v>78.170876057854102</v>
      </c>
      <c r="K44" s="125">
        <v>74.499982297266001</v>
      </c>
      <c r="L44" s="122">
        <v>1.07161102726929</v>
      </c>
      <c r="M44" s="123">
        <v>3.8148836054689399</v>
      </c>
      <c r="N44" s="123">
        <v>4.9273753461319298</v>
      </c>
      <c r="O44" s="123">
        <v>10.9288269062084</v>
      </c>
      <c r="P44" s="123">
        <v>5.71962420700899</v>
      </c>
      <c r="Q44" s="123">
        <v>6.8525273579989499</v>
      </c>
      <c r="R44" s="57"/>
    </row>
    <row r="45" spans="1:18" x14ac:dyDescent="0.2">
      <c r="B45" s="19"/>
      <c r="C45" s="41"/>
      <c r="D45" s="42"/>
      <c r="F45" s="59"/>
      <c r="G45" s="60"/>
      <c r="H45" s="61"/>
      <c r="I45" s="62"/>
      <c r="J45" s="61"/>
      <c r="K45" s="62"/>
      <c r="L45" s="59"/>
      <c r="M45" s="60"/>
      <c r="N45" s="60"/>
      <c r="O45" s="60"/>
      <c r="P45" s="60"/>
      <c r="Q45" s="60"/>
    </row>
    <row r="46" spans="1:18" x14ac:dyDescent="0.2">
      <c r="B46" s="19"/>
      <c r="C46" s="41"/>
      <c r="D46" s="42"/>
    </row>
    <row r="47" spans="1:18" x14ac:dyDescent="0.2">
      <c r="A47" s="33" t="s">
        <v>50</v>
      </c>
      <c r="B47" s="19" t="s">
        <v>50</v>
      </c>
      <c r="C47" s="41" t="s">
        <v>11</v>
      </c>
      <c r="D47" s="42" t="s">
        <v>12</v>
      </c>
      <c r="F47" s="109">
        <v>64.920109136934002</v>
      </c>
      <c r="G47" s="110">
        <v>63.6881848524921</v>
      </c>
      <c r="H47" s="111">
        <v>126.88114376728601</v>
      </c>
      <c r="I47" s="112">
        <v>124.00448584231501</v>
      </c>
      <c r="J47" s="111">
        <v>82.371377007912599</v>
      </c>
      <c r="K47" s="112">
        <v>78.976206168636097</v>
      </c>
      <c r="L47" s="109">
        <v>1.93430584855754</v>
      </c>
      <c r="M47" s="110">
        <v>2.3198015018822602</v>
      </c>
      <c r="N47" s="110">
        <v>4.2989794065656497</v>
      </c>
      <c r="O47" s="110">
        <v>7.1184831240894599</v>
      </c>
      <c r="P47" s="110">
        <v>2.7032898438374602</v>
      </c>
      <c r="Q47" s="110">
        <v>4.6898855859478097</v>
      </c>
    </row>
    <row r="48" spans="1:18" x14ac:dyDescent="0.2">
      <c r="A48" s="40" t="s">
        <v>51</v>
      </c>
      <c r="B48" s="19" t="s">
        <v>51</v>
      </c>
      <c r="C48" s="41" t="s">
        <v>11</v>
      </c>
      <c r="D48" s="42" t="s">
        <v>12</v>
      </c>
      <c r="F48" s="118">
        <v>55.877872855158799</v>
      </c>
      <c r="G48" s="119">
        <v>58.335475844909801</v>
      </c>
      <c r="H48" s="120">
        <v>121.756384946883</v>
      </c>
      <c r="I48" s="121">
        <v>118.999588558105</v>
      </c>
      <c r="J48" s="120">
        <v>68.034877973657004</v>
      </c>
      <c r="K48" s="121">
        <v>69.418976238855393</v>
      </c>
      <c r="L48" s="118">
        <v>-4.2128789628540098</v>
      </c>
      <c r="M48" s="119">
        <v>2.3166436306054101</v>
      </c>
      <c r="N48" s="119">
        <v>-1.99383272440666</v>
      </c>
      <c r="O48" s="119">
        <v>-3.2371814053872399</v>
      </c>
      <c r="P48" s="119">
        <v>-1.26864330637915</v>
      </c>
      <c r="Q48" s="119">
        <v>-5.42807586226506</v>
      </c>
    </row>
    <row r="49" spans="1:17" x14ac:dyDescent="0.2">
      <c r="A49" s="40" t="s">
        <v>52</v>
      </c>
      <c r="B49" s="19" t="s">
        <v>52</v>
      </c>
      <c r="C49" s="41" t="s">
        <v>11</v>
      </c>
      <c r="D49" s="42" t="s">
        <v>12</v>
      </c>
      <c r="F49" s="122">
        <v>54.621771697734502</v>
      </c>
      <c r="G49" s="123">
        <v>56.015798641653802</v>
      </c>
      <c r="H49" s="124">
        <v>130.190384999228</v>
      </c>
      <c r="I49" s="125">
        <v>132.462236716386</v>
      </c>
      <c r="J49" s="124">
        <v>71.112294866680301</v>
      </c>
      <c r="K49" s="125">
        <v>74.1997797952817</v>
      </c>
      <c r="L49" s="122">
        <v>-2.4886317391227402</v>
      </c>
      <c r="M49" s="123">
        <v>-1.7150938814521399</v>
      </c>
      <c r="N49" s="123">
        <v>-4.16104324988531</v>
      </c>
      <c r="O49" s="123">
        <v>-4.16104324988531</v>
      </c>
      <c r="P49" s="123">
        <v>0</v>
      </c>
      <c r="Q49" s="123">
        <v>-2.4886317391227402</v>
      </c>
    </row>
    <row r="50" spans="1:17" x14ac:dyDescent="0.2">
      <c r="A50" s="40" t="s">
        <v>53</v>
      </c>
      <c r="B50" s="19" t="s">
        <v>53</v>
      </c>
      <c r="C50" s="41" t="s">
        <v>11</v>
      </c>
      <c r="D50" s="42" t="s">
        <v>12</v>
      </c>
      <c r="F50" s="118">
        <v>66.880844561429498</v>
      </c>
      <c r="G50" s="119">
        <v>63.865767719700997</v>
      </c>
      <c r="H50" s="120">
        <v>139.108412197105</v>
      </c>
      <c r="I50" s="121">
        <v>135.343996276204</v>
      </c>
      <c r="J50" s="120">
        <v>93.0368809334188</v>
      </c>
      <c r="K50" s="121">
        <v>86.438482284321594</v>
      </c>
      <c r="L50" s="118">
        <v>4.7209592076952998</v>
      </c>
      <c r="M50" s="119">
        <v>2.7813689742237999</v>
      </c>
      <c r="N50" s="119">
        <v>7.6336354766077097</v>
      </c>
      <c r="O50" s="119">
        <v>5.9022978924883898</v>
      </c>
      <c r="P50" s="119">
        <v>-1.6085469718205201</v>
      </c>
      <c r="Q50" s="119">
        <v>3.0364733894985099</v>
      </c>
    </row>
    <row r="51" spans="1:17" x14ac:dyDescent="0.2">
      <c r="A51" s="40" t="s">
        <v>54</v>
      </c>
      <c r="B51" s="19" t="s">
        <v>54</v>
      </c>
      <c r="C51" s="41" t="s">
        <v>11</v>
      </c>
      <c r="D51" s="42" t="s">
        <v>12</v>
      </c>
      <c r="F51" s="122">
        <v>71.896927601048901</v>
      </c>
      <c r="G51" s="123">
        <v>68.307253751945396</v>
      </c>
      <c r="H51" s="124">
        <v>160.38326338818999</v>
      </c>
      <c r="I51" s="125">
        <v>151.172694946825</v>
      </c>
      <c r="J51" s="124">
        <v>115.310638762407</v>
      </c>
      <c r="K51" s="125">
        <v>103.261916340982</v>
      </c>
      <c r="L51" s="122">
        <v>5.2551868973378699</v>
      </c>
      <c r="M51" s="123">
        <v>6.0927460773291902</v>
      </c>
      <c r="N51" s="123">
        <v>11.668118168210899</v>
      </c>
      <c r="O51" s="123">
        <v>12.1419132348846</v>
      </c>
      <c r="P51" s="123">
        <v>0.424288574434525</v>
      </c>
      <c r="Q51" s="123">
        <v>5.7017726293429796</v>
      </c>
    </row>
    <row r="52" spans="1:17" x14ac:dyDescent="0.2">
      <c r="A52" s="40" t="s">
        <v>55</v>
      </c>
      <c r="B52" s="19" t="s">
        <v>55</v>
      </c>
      <c r="C52" s="41" t="s">
        <v>11</v>
      </c>
      <c r="D52" s="42" t="s">
        <v>12</v>
      </c>
      <c r="F52" s="118">
        <v>56.237551446156097</v>
      </c>
      <c r="G52" s="119">
        <v>56.5537141206066</v>
      </c>
      <c r="H52" s="120">
        <v>107.572863116638</v>
      </c>
      <c r="I52" s="121">
        <v>105.965149112766</v>
      </c>
      <c r="J52" s="120">
        <v>60.496344237322504</v>
      </c>
      <c r="K52" s="121">
        <v>59.927227496708397</v>
      </c>
      <c r="L52" s="118">
        <v>-0.55904847164632998</v>
      </c>
      <c r="M52" s="119">
        <v>1.5172101557284901</v>
      </c>
      <c r="N52" s="119">
        <v>0.94967974389490095</v>
      </c>
      <c r="O52" s="119">
        <v>2.8916892331756499</v>
      </c>
      <c r="P52" s="119">
        <v>1.9237401190450001</v>
      </c>
      <c r="Q52" s="119">
        <v>1.3539370076646999</v>
      </c>
    </row>
    <row r="53" spans="1:17" x14ac:dyDescent="0.2">
      <c r="A53" s="40" t="s">
        <v>56</v>
      </c>
      <c r="B53" s="19" t="s">
        <v>56</v>
      </c>
      <c r="C53" s="41" t="s">
        <v>11</v>
      </c>
      <c r="D53" s="42" t="s">
        <v>12</v>
      </c>
      <c r="F53" s="122">
        <v>57.1729849580775</v>
      </c>
      <c r="G53" s="123">
        <v>59.725511826352097</v>
      </c>
      <c r="H53" s="124">
        <v>112.462147542804</v>
      </c>
      <c r="I53" s="125">
        <v>113.24400964185</v>
      </c>
      <c r="J53" s="124">
        <v>64.297966698178698</v>
      </c>
      <c r="K53" s="125">
        <v>67.635564371278605</v>
      </c>
      <c r="L53" s="122">
        <v>-4.2737630707894203</v>
      </c>
      <c r="M53" s="123">
        <v>-0.69042247931547895</v>
      </c>
      <c r="N53" s="123">
        <v>-4.9346785291514896</v>
      </c>
      <c r="O53" s="123">
        <v>-2.8719043844810002</v>
      </c>
      <c r="P53" s="123">
        <v>2.1698492286727502</v>
      </c>
      <c r="Q53" s="123">
        <v>-2.1966480571434901</v>
      </c>
    </row>
    <row r="54" spans="1:17" x14ac:dyDescent="0.2">
      <c r="A54" s="40" t="s">
        <v>57</v>
      </c>
      <c r="B54" s="19" t="s">
        <v>57</v>
      </c>
      <c r="C54" s="41" t="s">
        <v>11</v>
      </c>
      <c r="D54" s="42" t="s">
        <v>12</v>
      </c>
      <c r="F54" s="118">
        <v>55.327276250670799</v>
      </c>
      <c r="G54" s="119">
        <v>56.792929188241203</v>
      </c>
      <c r="H54" s="120">
        <v>123.538290685221</v>
      </c>
      <c r="I54" s="121">
        <v>124.39741887612701</v>
      </c>
      <c r="J54" s="120">
        <v>68.350371362768996</v>
      </c>
      <c r="K54" s="121">
        <v>70.648938014319</v>
      </c>
      <c r="L54" s="118">
        <v>-2.5806961509461002</v>
      </c>
      <c r="M54" s="119">
        <v>-0.69063184643876796</v>
      </c>
      <c r="N54" s="119">
        <v>-3.2535048879066202</v>
      </c>
      <c r="O54" s="119">
        <v>-3.1390376252137302</v>
      </c>
      <c r="P54" s="119">
        <v>0.118316702388305</v>
      </c>
      <c r="Q54" s="119">
        <v>-2.4654328431422599</v>
      </c>
    </row>
    <row r="55" spans="1:17" x14ac:dyDescent="0.2">
      <c r="A55" s="40" t="s">
        <v>58</v>
      </c>
      <c r="B55" s="19" t="s">
        <v>58</v>
      </c>
      <c r="C55" s="41" t="s">
        <v>11</v>
      </c>
      <c r="D55" s="42" t="s">
        <v>12</v>
      </c>
      <c r="F55" s="122">
        <v>48.187639525320101</v>
      </c>
      <c r="G55" s="123">
        <v>50.797072439667801</v>
      </c>
      <c r="H55" s="124">
        <v>93.813903410822604</v>
      </c>
      <c r="I55" s="125">
        <v>93.374711686133395</v>
      </c>
      <c r="J55" s="124">
        <v>45.206705600239196</v>
      </c>
      <c r="K55" s="125">
        <v>47.431619935536098</v>
      </c>
      <c r="L55" s="122">
        <v>-5.1369750047050404</v>
      </c>
      <c r="M55" s="123">
        <v>0.47035403564668998</v>
      </c>
      <c r="N55" s="123">
        <v>-4.6907829383031396</v>
      </c>
      <c r="O55" s="123">
        <v>-8.4065304454662702</v>
      </c>
      <c r="P55" s="123">
        <v>-3.89862347180734</v>
      </c>
      <c r="Q55" s="123">
        <v>-8.8353271632380803</v>
      </c>
    </row>
    <row r="56" spans="1:17" x14ac:dyDescent="0.2">
      <c r="A56" s="40" t="s">
        <v>59</v>
      </c>
      <c r="B56" s="19" t="s">
        <v>59</v>
      </c>
      <c r="C56" s="41" t="s">
        <v>11</v>
      </c>
      <c r="D56" s="42" t="s">
        <v>12</v>
      </c>
      <c r="F56" s="118">
        <v>60.083417158443297</v>
      </c>
      <c r="G56" s="119">
        <v>58.850379959419101</v>
      </c>
      <c r="H56" s="120">
        <v>130.17545129271701</v>
      </c>
      <c r="I56" s="121">
        <v>130.150731958108</v>
      </c>
      <c r="J56" s="120">
        <v>78.213859438089699</v>
      </c>
      <c r="K56" s="121">
        <v>76.594200277312098</v>
      </c>
      <c r="L56" s="118">
        <v>2.09520686166241</v>
      </c>
      <c r="M56" s="119">
        <v>1.8992851009891999E-2</v>
      </c>
      <c r="N56" s="119">
        <v>2.1145976521898899</v>
      </c>
      <c r="O56" s="119">
        <v>4.3040761000013399</v>
      </c>
      <c r="P56" s="119">
        <v>2.1441385444899601</v>
      </c>
      <c r="Q56" s="119">
        <v>4.2842695440600798</v>
      </c>
    </row>
    <row r="57" spans="1:17" x14ac:dyDescent="0.2">
      <c r="A57" s="63" t="s">
        <v>65</v>
      </c>
      <c r="B57" s="19" t="s">
        <v>71</v>
      </c>
      <c r="C57" s="41" t="s">
        <v>11</v>
      </c>
      <c r="D57" s="42" t="s">
        <v>12</v>
      </c>
      <c r="F57" s="122">
        <v>64.719081497604904</v>
      </c>
      <c r="G57" s="123">
        <v>61.144312441748397</v>
      </c>
      <c r="H57" s="124">
        <v>331.187627783256</v>
      </c>
      <c r="I57" s="125">
        <v>319.00157513395197</v>
      </c>
      <c r="J57" s="124">
        <v>214.34159073503</v>
      </c>
      <c r="K57" s="125">
        <v>195.05131979400201</v>
      </c>
      <c r="L57" s="122">
        <v>5.8464457495735704</v>
      </c>
      <c r="M57" s="123">
        <v>3.82006033800501</v>
      </c>
      <c r="N57" s="123">
        <v>9.8898438428410191</v>
      </c>
      <c r="O57" s="123">
        <v>15.276678717932599</v>
      </c>
      <c r="P57" s="123">
        <v>4.9020316042996503</v>
      </c>
      <c r="Q57" s="123">
        <v>11.0350719722455</v>
      </c>
    </row>
    <row r="58" spans="1:17" x14ac:dyDescent="0.2">
      <c r="A58" s="19" t="s">
        <v>66</v>
      </c>
      <c r="B58" t="s">
        <v>72</v>
      </c>
      <c r="C58" s="41" t="s">
        <v>11</v>
      </c>
      <c r="D58" s="42" t="s">
        <v>12</v>
      </c>
      <c r="F58" s="118">
        <v>70.802911140461205</v>
      </c>
      <c r="G58" s="119">
        <v>68.980465112314405</v>
      </c>
      <c r="H58" s="120">
        <v>203.24005705330299</v>
      </c>
      <c r="I58" s="121">
        <v>196.81581865872801</v>
      </c>
      <c r="J58" s="120">
        <v>143.899876997272</v>
      </c>
      <c r="K58" s="121">
        <v>135.76446712539999</v>
      </c>
      <c r="L58" s="118">
        <v>2.64197410843708</v>
      </c>
      <c r="M58" s="119">
        <v>3.2640864125429401</v>
      </c>
      <c r="N58" s="119">
        <v>5.9922968388764302</v>
      </c>
      <c r="O58" s="119">
        <v>7.7625582052131197</v>
      </c>
      <c r="P58" s="119">
        <v>1.67017926692139</v>
      </c>
      <c r="Q58" s="119">
        <v>4.3562790791550201</v>
      </c>
    </row>
    <row r="59" spans="1:17" x14ac:dyDescent="0.2">
      <c r="A59" s="63" t="s">
        <v>67</v>
      </c>
      <c r="B59" t="s">
        <v>73</v>
      </c>
      <c r="C59" s="41" t="s">
        <v>11</v>
      </c>
      <c r="D59" s="42" t="s">
        <v>12</v>
      </c>
      <c r="F59" s="122">
        <v>71.582194879390002</v>
      </c>
      <c r="G59" s="123">
        <v>68.809329832331201</v>
      </c>
      <c r="H59" s="124">
        <v>160.618591186733</v>
      </c>
      <c r="I59" s="125">
        <v>154.26462618814799</v>
      </c>
      <c r="J59" s="124">
        <v>114.97431295581799</v>
      </c>
      <c r="K59" s="125">
        <v>106.14845544841501</v>
      </c>
      <c r="L59" s="122">
        <v>4.0297806326779799</v>
      </c>
      <c r="M59" s="123">
        <v>4.1188736235849097</v>
      </c>
      <c r="N59" s="123">
        <v>8.3146358278305996</v>
      </c>
      <c r="O59" s="123">
        <v>9.7720743815935496</v>
      </c>
      <c r="P59" s="123">
        <v>1.34556012917736</v>
      </c>
      <c r="Q59" s="123">
        <v>5.4295638833419702</v>
      </c>
    </row>
    <row r="60" spans="1:17" x14ac:dyDescent="0.2">
      <c r="A60" s="19" t="s">
        <v>68</v>
      </c>
      <c r="B60" t="s">
        <v>74</v>
      </c>
      <c r="C60" s="41" t="s">
        <v>11</v>
      </c>
      <c r="D60" s="42" t="s">
        <v>12</v>
      </c>
      <c r="F60" s="118">
        <v>68.146585289138997</v>
      </c>
      <c r="G60" s="119">
        <v>65.694687405655699</v>
      </c>
      <c r="H60" s="120">
        <v>131.260857273178</v>
      </c>
      <c r="I60" s="121">
        <v>127.81587887795</v>
      </c>
      <c r="J60" s="120">
        <v>89.449792052921595</v>
      </c>
      <c r="K60" s="121">
        <v>83.968242083660996</v>
      </c>
      <c r="L60" s="118">
        <v>3.7322620447877499</v>
      </c>
      <c r="M60" s="119">
        <v>2.69526636711378</v>
      </c>
      <c r="N60" s="119">
        <v>6.5281228155272499</v>
      </c>
      <c r="O60" s="119">
        <v>5.7457217287679798</v>
      </c>
      <c r="P60" s="119">
        <v>-0.73445496464265703</v>
      </c>
      <c r="Q60" s="119">
        <v>2.9703952962636699</v>
      </c>
    </row>
    <row r="61" spans="1:17" x14ac:dyDescent="0.2">
      <c r="A61" s="63" t="s">
        <v>69</v>
      </c>
      <c r="B61" t="s">
        <v>75</v>
      </c>
      <c r="C61" s="41" t="s">
        <v>11</v>
      </c>
      <c r="D61" s="42" t="s">
        <v>12</v>
      </c>
      <c r="F61" s="122">
        <v>61.905217465580499</v>
      </c>
      <c r="G61" s="123">
        <v>60.253654041582898</v>
      </c>
      <c r="H61" s="124">
        <v>95.053890931012802</v>
      </c>
      <c r="I61" s="125">
        <v>92.032648244846698</v>
      </c>
      <c r="J61" s="124">
        <v>58.8433178903392</v>
      </c>
      <c r="K61" s="125">
        <v>55.4530334787569</v>
      </c>
      <c r="L61" s="122">
        <v>2.7410178689872899</v>
      </c>
      <c r="M61" s="123">
        <v>3.2827944689022601</v>
      </c>
      <c r="N61" s="123">
        <v>6.1137943208842804</v>
      </c>
      <c r="O61" s="123">
        <v>7.3684592867738701</v>
      </c>
      <c r="P61" s="123">
        <v>1.1823768756166799</v>
      </c>
      <c r="Q61" s="123">
        <v>3.9558039060433901</v>
      </c>
    </row>
    <row r="62" spans="1:17" x14ac:dyDescent="0.2">
      <c r="A62" s="19" t="s">
        <v>70</v>
      </c>
      <c r="B62" t="s">
        <v>76</v>
      </c>
      <c r="C62" s="41" t="s">
        <v>11</v>
      </c>
      <c r="D62" s="42" t="s">
        <v>12</v>
      </c>
      <c r="F62" s="118">
        <v>55.658501699295897</v>
      </c>
      <c r="G62" s="119">
        <v>55.142883743322002</v>
      </c>
      <c r="H62" s="120">
        <v>68.974317012105203</v>
      </c>
      <c r="I62" s="121">
        <v>68.711136303191793</v>
      </c>
      <c r="J62" s="120">
        <v>38.390071406260297</v>
      </c>
      <c r="K62" s="121">
        <v>37.889302010384597</v>
      </c>
      <c r="L62" s="118">
        <v>0.93505801831833602</v>
      </c>
      <c r="M62" s="119">
        <v>0.38302482402868399</v>
      </c>
      <c r="N62" s="119">
        <v>1.3216643466762501</v>
      </c>
      <c r="O62" s="119">
        <v>0.84223847654246797</v>
      </c>
      <c r="P62" s="119">
        <v>-0.47317212288716998</v>
      </c>
      <c r="Q62" s="119">
        <v>0.45746146155566098</v>
      </c>
    </row>
  </sheetData>
  <sheetProtection selectLockedCells="1" selectUnlockedCells="1"/>
  <mergeCells count="6">
    <mergeCell ref="F1:Q1"/>
    <mergeCell ref="C6:D6"/>
    <mergeCell ref="F6:Q6"/>
    <mergeCell ref="F7:G7"/>
    <mergeCell ref="J7:K7"/>
    <mergeCell ref="H7:I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7" tint="0.79998168889431442"/>
    <outlinePr summaryBelow="0" summaryRight="0"/>
    <pageSetUpPr autoPageBreaks="0" fitToPage="1"/>
  </sheetPr>
  <dimension ref="A1:AX100"/>
  <sheetViews>
    <sheetView workbookViewId="0">
      <selection activeCell="U10" sqref="U10"/>
    </sheetView>
  </sheetViews>
  <sheetFormatPr defaultRowHeight="12.75" x14ac:dyDescent="0.2"/>
  <cols>
    <col min="1" max="1" width="4.28515625" customWidth="1"/>
    <col min="2" max="2" width="3.42578125" customWidth="1"/>
    <col min="3" max="3" width="6.85546875" customWidth="1"/>
    <col min="4" max="4" width="9.140625" customWidth="1"/>
    <col min="5" max="5" width="39" customWidth="1"/>
    <col min="6" max="6" width="24.7109375" customWidth="1"/>
    <col min="7" max="11" width="9.140625" customWidth="1"/>
    <col min="12" max="12" width="18.28515625" customWidth="1"/>
    <col min="13" max="50" width="9.140625" customWidth="1"/>
  </cols>
  <sheetData>
    <row r="1" spans="1:50" ht="15" customHeight="1" x14ac:dyDescent="0.25">
      <c r="A1" s="8"/>
      <c r="B1" s="8" t="s">
        <v>40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ht="84" customHeight="1" x14ac:dyDescent="0.35">
      <c r="A2" s="8"/>
      <c r="B2" s="9"/>
      <c r="C2" s="10"/>
      <c r="D2" s="8"/>
      <c r="E2" s="8"/>
      <c r="F2" s="8"/>
      <c r="G2" s="8"/>
      <c r="H2" s="8"/>
      <c r="I2" s="8"/>
      <c r="J2" s="8"/>
      <c r="K2" s="11"/>
      <c r="L2" s="8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ht="15" customHeight="1" x14ac:dyDescent="0.35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ht="15" customHeight="1" x14ac:dyDescent="0.25">
      <c r="A4" s="12" t="s">
        <v>41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ht="15" customHeight="1" x14ac:dyDescent="0.25">
      <c r="A5" s="150" t="str">
        <f>HYPERLINK("http://www.str.com/data-insights/resources/glossary", "For all STR definitions, please visit www.str.com/data-insights/resources/glossary")</f>
        <v>For all STR definitions, please visit www.str.com/data-insights/resources/glossary</v>
      </c>
      <c r="B5" s="150"/>
      <c r="C5" s="150"/>
      <c r="D5" s="150"/>
      <c r="E5" s="150"/>
      <c r="F5" s="150"/>
      <c r="G5" s="13"/>
      <c r="H5" s="13"/>
      <c r="I5" s="13"/>
      <c r="J5" s="13"/>
      <c r="K5" s="13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ht="1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ht="1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ht="15" customHeight="1" x14ac:dyDescent="0.25">
      <c r="A8" s="12" t="s">
        <v>42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ht="15" customHeight="1" x14ac:dyDescent="0.25">
      <c r="A9" s="150" t="str">
        <f>HYPERLINK("http://www.str.com/data-insights/resources/FAQ", "For all STR FAQs, please click here or visit http://www.str.com/data-insights/resources/FAQ")</f>
        <v>For all STR FAQs, please click here or visit http://www.str.com/data-insights/resources/FAQ</v>
      </c>
      <c r="B9" s="150"/>
      <c r="C9" s="150"/>
      <c r="D9" s="150"/>
      <c r="E9" s="150"/>
      <c r="F9" s="150"/>
      <c r="G9" s="13"/>
      <c r="H9" s="13"/>
      <c r="I9" s="13"/>
      <c r="J9" s="13"/>
      <c r="K9" s="13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ht="1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ht="1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ht="15" customHeight="1" x14ac:dyDescent="0.25">
      <c r="A12" s="150" t="str">
        <f>HYPERLINK("http://www.str.com/contact", "For additional support, please contact your regional office.")</f>
        <v>For additional support, please contact your regional office.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3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ht="1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ht="16.5" customHeight="1" x14ac:dyDescent="0.25">
      <c r="A14" s="149" t="str">
        <f>HYPERLINK("http://www.hotelnewsnow.com/", "For the latest in industry news, visit HotelNewsNow.com.")</f>
        <v>For the latest in industry news, visit HotelNewsNow.com.</v>
      </c>
      <c r="B14" s="149"/>
      <c r="C14" s="149"/>
      <c r="D14" s="149"/>
      <c r="E14" s="149"/>
      <c r="F14" s="149"/>
      <c r="G14" s="149"/>
      <c r="H14" s="149"/>
      <c r="I14" s="149"/>
      <c r="J14" s="14"/>
      <c r="K14" s="13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ht="15" customHeight="1" x14ac:dyDescent="0.25">
      <c r="A15" s="149" t="str">
        <f>HYPERLINK("http://www.hoteldataconference.com/", "To learn more about the Hotel Data Conference, visit HotelDataConference.com.")</f>
        <v>To learn more about the Hotel Data Conference, visit HotelDataConference.com.</v>
      </c>
      <c r="B15" s="149"/>
      <c r="C15" s="149"/>
      <c r="D15" s="149"/>
      <c r="E15" s="149"/>
      <c r="F15" s="149"/>
      <c r="G15" s="149"/>
      <c r="H15" s="149"/>
      <c r="I15" s="149"/>
      <c r="J15" s="14"/>
      <c r="K15" s="14"/>
      <c r="L15" s="14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ht="15" customHeight="1" x14ac:dyDescent="0.25">
      <c r="A16" s="8"/>
      <c r="B16" s="8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ht="1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ht="1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ht="1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ht="1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ht="1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ht="1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ht="1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ht="1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ht="1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ht="1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ht="1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ht="1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ht="1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ht="1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ht="1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ht="1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ht="1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ht="1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ht="1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ht="1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ht="1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ht="1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ht="1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</row>
    <row r="57" spans="1:50" ht="1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</row>
    <row r="58" spans="1:50" ht="1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</row>
    <row r="59" spans="1:50" ht="1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</row>
    <row r="60" spans="1:50" ht="1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:50" ht="1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:50" ht="1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:50" ht="1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:50" ht="1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spans="1:50" ht="1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50" ht="1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50" ht="1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50" ht="1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50" ht="1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50" ht="1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50" ht="1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50" ht="1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50" ht="1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50" ht="1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50" ht="1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50" ht="1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spans="1:50" ht="1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spans="1:50" ht="1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spans="1:50" ht="1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spans="1:50" ht="1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ht="1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1:50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ht="1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ht="1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ht="1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spans="1:50" ht="1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spans="1:50" ht="1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spans="1:50" ht="1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spans="1:50" ht="1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ht="1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ht="1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ht="1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ht="1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ht="1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spans="1:50" ht="1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ht="1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ht="1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ht="1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ht="1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ht="1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</sheetData>
  <sheetProtection password="DD2A" sheet="1" objects="1" scenarios="1"/>
  <mergeCells count="6">
    <mergeCell ref="A15:I15"/>
    <mergeCell ref="A5:F5"/>
    <mergeCell ref="G12:J12"/>
    <mergeCell ref="A9:F9"/>
    <mergeCell ref="A12:F12"/>
    <mergeCell ref="A14:I14"/>
  </mergeCells>
  <phoneticPr fontId="0" type="noConversion"/>
  <printOptions gridLines="1" gridLinesSet="0"/>
  <pageMargins left="0" right="0" top="0" bottom="0" header="0.5" footer="0.5"/>
  <pageSetup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79998168889431442"/>
  </sheetPr>
  <dimension ref="A1:A2"/>
  <sheetViews>
    <sheetView workbookViewId="0"/>
  </sheetViews>
  <sheetFormatPr defaultRowHeight="12.75" x14ac:dyDescent="0.2"/>
  <sheetData>
    <row r="1" spans="1:1" x14ac:dyDescent="0.2">
      <c r="A1" s="4" t="s">
        <v>61</v>
      </c>
    </row>
    <row r="2" spans="1:1" x14ac:dyDescent="0.2">
      <c r="A2" s="4" t="s">
        <v>62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79998168889431442"/>
  </sheetPr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79998168889431442"/>
  </sheetPr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7" tint="0.79998168889431442"/>
  </sheetPr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7" tint="0.79998168889431442"/>
  </sheetPr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7" tint="0.79998168889431442"/>
  </sheetPr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038E60-97D3-462E-AC35-04450D03A8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63B131-D615-46AE-B0BB-E7CF0AF66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16892-6FA5-435B-A517-2223A37E4816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3f431ef-2a63-4b2b-860e-646449a1814e"/>
    <ds:schemaRef ds:uri="http://purl.org/dc/dcmitype/"/>
    <ds:schemaRef ds:uri="http://schemas.microsoft.com/office/2006/documentManagement/types"/>
    <ds:schemaRef ds:uri="7a85900e-6fd2-45c2-923c-a8c58575d173"/>
    <ds:schemaRef ds:uri="http://schemas.microsoft.com/sharepoint/v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Current Month Report</vt:lpstr>
      <vt:lpstr>Year To Date Report</vt:lpstr>
      <vt:lpstr>Current month raw data</vt:lpstr>
      <vt:lpstr>YTD Raw Data</vt:lpstr>
      <vt:lpstr>Help</vt:lpstr>
      <vt:lpstr>Market Maps -&gt;</vt:lpstr>
      <vt:lpstr>Washington, DC Market</vt:lpstr>
      <vt:lpstr>Norfolk &amp; Virginia Beach, VA</vt:lpstr>
      <vt:lpstr>Virginia Area</vt:lpstr>
      <vt:lpstr>Richmond-Petersburg, VA</vt:lpstr>
      <vt:lpstr>Bristol &amp; Kingsport TN&amp;VA, MSA</vt:lpstr>
      <vt:lpstr>Help!Print_Area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2004-07-20T21:40:42Z</dcterms:created>
  <dcterms:modified xsi:type="dcterms:W3CDTF">2026-10-20T12:55:08Z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 By">
    <vt:lpwstr>SoftArtisans OfficeWriter for Excel 11.0.0.825 (http://officewriter.softartisans.com)</vt:lpwstr>
  </property>
  <property fmtid="{D5CDD505-2E9C-101B-9397-08002B2CF9AE}" pid="3" name="ContentTypeId">
    <vt:lpwstr>0x010100F029547A1AC0C9458D6DA3BF670E8E42</vt:lpwstr>
  </property>
  <property fmtid="{D5CDD505-2E9C-101B-9397-08002B2CF9AE}" pid="4" name="MediaServiceImageTags">
    <vt:lpwstr/>
  </property>
</Properties>
</file>