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15" documentId="8_{80D0CFFC-7790-4976-B82B-0E8692445EEA}" xr6:coauthVersionLast="47" xr6:coauthVersionMax="47" xr10:uidLastSave="{92B3E608-7E66-4E5F-ABB4-31E33A3A879E}"/>
  <workbookProtection workbookAlgorithmName="SHA-512" workbookHashValue="Qok6ePL1vTi5uJw59ondd5h4KIcvwGoorP5o4eoTNu+b5KvY/FfHEHuZskNZ8SS+73oPibchOTUh6jaDBLOi7w==" workbookSaltValue="wtwEkWS/WllmUuGh/GE2wA==" workbookSpinCount="100000" lockStructure="1"/>
  <bookViews>
    <workbookView xWindow="-105" yWindow="0" windowWidth="19410" windowHeight="20985" xr2:uid="{DD0F54F7-D0E5-48F9-8D2E-B2AFD3CBF5F1}"/>
  </bookViews>
  <sheets>
    <sheet name="Current Month Report" sheetId="18" r:id="rId1"/>
    <sheet name="Year To Date Report" sheetId="19" r:id="rId2"/>
    <sheet name="Current month raw data" sheetId="21" state="hidden" r:id="rId3"/>
    <sheet name="YTD Raw Data" sheetId="23" state="hidden" r:id="rId4"/>
    <sheet name="Help" sheetId="15" r:id="rId5"/>
    <sheet name="Market Maps -&gt;" sheetId="24" r:id="rId6"/>
    <sheet name="Washington, DC Market" sheetId="25" r:id="rId7"/>
    <sheet name="Norfolk &amp; Virginia Beach, VA" sheetId="26" r:id="rId8"/>
    <sheet name="Virginia Area" sheetId="27" r:id="rId9"/>
    <sheet name="Richmond-Petersburg, VA" sheetId="28" r:id="rId10"/>
    <sheet name="Bristol &amp; Kingsport TN&amp;VA, MSA" sheetId="29" r:id="rId11"/>
  </sheets>
  <definedNames>
    <definedName name="_xlnm.Print_Area" localSheetId="4">Help!$A$1:$O$31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8" l="1"/>
  <c r="B1" i="19"/>
  <c r="B1" i="18"/>
  <c r="M57" i="19"/>
  <c r="L57" i="19"/>
  <c r="K57" i="19"/>
  <c r="J57" i="19"/>
  <c r="I57" i="19"/>
  <c r="H57" i="19"/>
  <c r="G57" i="19"/>
  <c r="F57" i="19"/>
  <c r="E57" i="19"/>
  <c r="D57" i="19"/>
  <c r="C57" i="19"/>
  <c r="B57" i="19"/>
  <c r="M57" i="18"/>
  <c r="L57" i="18"/>
  <c r="K57" i="18"/>
  <c r="J57" i="18"/>
  <c r="I57" i="18"/>
  <c r="H57" i="18"/>
  <c r="G57" i="18"/>
  <c r="F57" i="18"/>
  <c r="E57" i="18"/>
  <c r="D57" i="18"/>
  <c r="C57" i="18"/>
  <c r="B57" i="18"/>
  <c r="B56" i="19" l="1"/>
  <c r="C56" i="19"/>
  <c r="D56" i="19"/>
  <c r="E56" i="19"/>
  <c r="F56" i="19"/>
  <c r="G56" i="19"/>
  <c r="H56" i="19"/>
  <c r="I56" i="19"/>
  <c r="J56" i="19"/>
  <c r="K56" i="19"/>
  <c r="L56" i="19"/>
  <c r="M56" i="19"/>
  <c r="M49" i="19"/>
  <c r="M43" i="19"/>
  <c r="L49" i="19"/>
  <c r="L43" i="19"/>
  <c r="K49" i="19"/>
  <c r="K43" i="19"/>
  <c r="J49" i="19"/>
  <c r="J43" i="19"/>
  <c r="I49" i="19"/>
  <c r="I43" i="19"/>
  <c r="H49" i="19"/>
  <c r="H43" i="19"/>
  <c r="G49" i="19"/>
  <c r="G43" i="19"/>
  <c r="F49" i="19"/>
  <c r="F43" i="19"/>
  <c r="E49" i="19"/>
  <c r="E43" i="19"/>
  <c r="D49" i="19"/>
  <c r="D43" i="19"/>
  <c r="C49" i="19"/>
  <c r="C43" i="19"/>
  <c r="B49" i="19"/>
  <c r="B43" i="19"/>
  <c r="M56" i="18"/>
  <c r="L56" i="18"/>
  <c r="K56" i="18"/>
  <c r="J56" i="18"/>
  <c r="I56" i="18"/>
  <c r="H56" i="18"/>
  <c r="G56" i="18"/>
  <c r="F56" i="18"/>
  <c r="E56" i="18"/>
  <c r="D56" i="18"/>
  <c r="C56" i="18"/>
  <c r="B56" i="18"/>
  <c r="M43" i="18"/>
  <c r="L43" i="18"/>
  <c r="K43" i="18"/>
  <c r="J43" i="18"/>
  <c r="I43" i="18"/>
  <c r="H43" i="18"/>
  <c r="G43" i="18"/>
  <c r="F43" i="18"/>
  <c r="E43" i="18"/>
  <c r="D43" i="18"/>
  <c r="C43" i="18"/>
  <c r="B43" i="18"/>
  <c r="M49" i="18"/>
  <c r="L49" i="18"/>
  <c r="K49" i="18"/>
  <c r="J49" i="18"/>
  <c r="I49" i="18"/>
  <c r="H49" i="18"/>
  <c r="G49" i="18"/>
  <c r="F49" i="18"/>
  <c r="E49" i="18"/>
  <c r="D49" i="18"/>
  <c r="C49" i="18"/>
  <c r="B49" i="18"/>
  <c r="B26" i="19" l="1"/>
  <c r="C26" i="19"/>
  <c r="D26" i="19"/>
  <c r="E26" i="19"/>
  <c r="F26" i="19"/>
  <c r="G26" i="19"/>
  <c r="H26" i="19"/>
  <c r="I26" i="19"/>
  <c r="J26" i="19"/>
  <c r="K26" i="19"/>
  <c r="L26" i="19"/>
  <c r="M26" i="19"/>
  <c r="C3" i="19" l="1"/>
  <c r="D3" i="19"/>
  <c r="E3" i="19"/>
  <c r="F3" i="19"/>
  <c r="G3" i="19"/>
  <c r="B3" i="19"/>
  <c r="I3" i="18"/>
  <c r="H3" i="18"/>
  <c r="D3" i="18"/>
  <c r="E3" i="18"/>
  <c r="F3" i="18"/>
  <c r="G3" i="18"/>
  <c r="C3" i="18"/>
  <c r="B3" i="18"/>
  <c r="B11" i="19"/>
  <c r="C11" i="19"/>
  <c r="D11" i="19"/>
  <c r="E11" i="19"/>
  <c r="F11" i="19"/>
  <c r="B12" i="19"/>
  <c r="C12" i="19"/>
  <c r="D12" i="19"/>
  <c r="E12" i="19"/>
  <c r="F12" i="19"/>
  <c r="B13" i="19"/>
  <c r="C13" i="19"/>
  <c r="D13" i="19"/>
  <c r="E13" i="19"/>
  <c r="F13" i="19"/>
  <c r="B27" i="19"/>
  <c r="C27" i="19"/>
  <c r="D27" i="19"/>
  <c r="E27" i="19"/>
  <c r="F27" i="19"/>
  <c r="B28" i="19"/>
  <c r="C28" i="19"/>
  <c r="D28" i="19"/>
  <c r="E28" i="19"/>
  <c r="F28" i="19"/>
  <c r="B9" i="19"/>
  <c r="C9" i="19"/>
  <c r="D9" i="19"/>
  <c r="E9" i="19"/>
  <c r="F9" i="19"/>
  <c r="G9" i="19"/>
  <c r="H9" i="19"/>
  <c r="I9" i="19"/>
  <c r="J9" i="19"/>
  <c r="K9" i="19"/>
  <c r="L9" i="19"/>
  <c r="M9" i="19"/>
  <c r="B10" i="19"/>
  <c r="C10" i="19"/>
  <c r="D10" i="19"/>
  <c r="E10" i="19"/>
  <c r="F10" i="19"/>
  <c r="G10" i="19"/>
  <c r="H10" i="19"/>
  <c r="I10" i="19"/>
  <c r="J10" i="19"/>
  <c r="K10" i="19"/>
  <c r="L10" i="19"/>
  <c r="M10" i="19"/>
  <c r="G11" i="19"/>
  <c r="H11" i="19"/>
  <c r="I11" i="19"/>
  <c r="J11" i="19"/>
  <c r="K11" i="19"/>
  <c r="L11" i="19"/>
  <c r="M11" i="19"/>
  <c r="G12" i="19"/>
  <c r="H12" i="19"/>
  <c r="I12" i="19"/>
  <c r="J12" i="19"/>
  <c r="K12" i="19"/>
  <c r="L12" i="19"/>
  <c r="M12" i="19"/>
  <c r="G13" i="19"/>
  <c r="H13" i="19"/>
  <c r="I13" i="19"/>
  <c r="J13" i="19"/>
  <c r="K13" i="19"/>
  <c r="L13" i="19"/>
  <c r="M13" i="19"/>
  <c r="M8" i="19"/>
  <c r="L8" i="19"/>
  <c r="K8" i="19"/>
  <c r="J8" i="19"/>
  <c r="I8" i="19"/>
  <c r="H8" i="19"/>
  <c r="G8" i="19"/>
  <c r="F8" i="19"/>
  <c r="E8" i="19"/>
  <c r="D8" i="19"/>
  <c r="C8" i="19"/>
  <c r="B8" i="19"/>
  <c r="C13" i="18"/>
  <c r="D9" i="18"/>
  <c r="E9" i="18"/>
  <c r="F9" i="18"/>
  <c r="G9" i="18"/>
  <c r="H9" i="18"/>
  <c r="I9" i="18"/>
  <c r="J9" i="18"/>
  <c r="K9" i="18"/>
  <c r="L9" i="18"/>
  <c r="M9" i="18"/>
  <c r="D10" i="18"/>
  <c r="E10" i="18"/>
  <c r="F10" i="18"/>
  <c r="G10" i="18"/>
  <c r="H10" i="18"/>
  <c r="I10" i="18"/>
  <c r="J10" i="18"/>
  <c r="K10" i="18"/>
  <c r="L10" i="18"/>
  <c r="M10" i="18"/>
  <c r="D11" i="18"/>
  <c r="E11" i="18"/>
  <c r="F11" i="18"/>
  <c r="G11" i="18"/>
  <c r="H11" i="18"/>
  <c r="I11" i="18"/>
  <c r="J11" i="18"/>
  <c r="K11" i="18"/>
  <c r="L11" i="18"/>
  <c r="M11" i="18"/>
  <c r="D12" i="18"/>
  <c r="E12" i="18"/>
  <c r="F12" i="18"/>
  <c r="G12" i="18"/>
  <c r="H12" i="18"/>
  <c r="I12" i="18"/>
  <c r="J12" i="18"/>
  <c r="K12" i="18"/>
  <c r="L12" i="18"/>
  <c r="M12" i="18"/>
  <c r="D13" i="18"/>
  <c r="E13" i="18"/>
  <c r="F13" i="18"/>
  <c r="G13" i="18"/>
  <c r="H13" i="18"/>
  <c r="I13" i="18"/>
  <c r="J13" i="18"/>
  <c r="K13" i="18"/>
  <c r="L13" i="18"/>
  <c r="M13" i="18"/>
  <c r="M8" i="18"/>
  <c r="L8" i="18"/>
  <c r="K8" i="18"/>
  <c r="J8" i="18"/>
  <c r="I8" i="18"/>
  <c r="H8" i="18"/>
  <c r="G8" i="18"/>
  <c r="F8" i="18"/>
  <c r="E8" i="18"/>
  <c r="D8" i="18"/>
  <c r="C9" i="18"/>
  <c r="C10" i="18"/>
  <c r="C11" i="18"/>
  <c r="C12" i="18"/>
  <c r="C8" i="18"/>
  <c r="B9" i="18"/>
  <c r="B10" i="18"/>
  <c r="B11" i="18"/>
  <c r="B12" i="18"/>
  <c r="B13" i="18"/>
  <c r="B8" i="18"/>
  <c r="B54" i="18" l="1"/>
  <c r="E28" i="18"/>
  <c r="F28" i="18"/>
  <c r="E29" i="18"/>
  <c r="F29" i="18"/>
  <c r="E30" i="18"/>
  <c r="F30" i="18"/>
  <c r="E31" i="18"/>
  <c r="F31" i="18"/>
  <c r="C26" i="18"/>
  <c r="D26" i="18"/>
  <c r="C27" i="18"/>
  <c r="D27" i="18"/>
  <c r="C28" i="18"/>
  <c r="D28" i="18"/>
  <c r="C29" i="18"/>
  <c r="D29" i="18"/>
  <c r="C30" i="18"/>
  <c r="D30" i="18"/>
  <c r="C31" i="18"/>
  <c r="D31" i="18"/>
  <c r="F37" i="18"/>
  <c r="C32" i="18"/>
  <c r="D32" i="18"/>
  <c r="C34" i="18"/>
  <c r="D34" i="18"/>
  <c r="C35" i="18"/>
  <c r="D35" i="18"/>
  <c r="M24" i="19"/>
  <c r="L24" i="19"/>
  <c r="K24" i="19"/>
  <c r="J24" i="19"/>
  <c r="I24" i="19"/>
  <c r="H24" i="19"/>
  <c r="G24" i="19"/>
  <c r="F24" i="19"/>
  <c r="E24" i="19"/>
  <c r="D24" i="19"/>
  <c r="C24" i="19"/>
  <c r="B24" i="19"/>
  <c r="M23" i="19"/>
  <c r="L23" i="19"/>
  <c r="K23" i="19"/>
  <c r="J23" i="19"/>
  <c r="I23" i="19"/>
  <c r="H23" i="19"/>
  <c r="G23" i="19"/>
  <c r="F23" i="19"/>
  <c r="E23" i="19"/>
  <c r="D23" i="19"/>
  <c r="C23" i="19"/>
  <c r="B23" i="19"/>
  <c r="M22" i="19"/>
  <c r="L22" i="19"/>
  <c r="K22" i="19"/>
  <c r="J22" i="19"/>
  <c r="I22" i="19"/>
  <c r="H22" i="19"/>
  <c r="G22" i="19"/>
  <c r="F22" i="19"/>
  <c r="E22" i="19"/>
  <c r="D22" i="19"/>
  <c r="C22" i="19"/>
  <c r="B22" i="19"/>
  <c r="M21" i="19"/>
  <c r="L21" i="19"/>
  <c r="K21" i="19"/>
  <c r="J21" i="19"/>
  <c r="I21" i="19"/>
  <c r="H21" i="19"/>
  <c r="G21" i="19"/>
  <c r="F21" i="19"/>
  <c r="E21" i="19"/>
  <c r="D21" i="19"/>
  <c r="C21" i="19"/>
  <c r="B21" i="19"/>
  <c r="M20" i="19"/>
  <c r="L20" i="19"/>
  <c r="K20" i="19"/>
  <c r="J20" i="19"/>
  <c r="I20" i="19"/>
  <c r="H20" i="19"/>
  <c r="G20" i="19"/>
  <c r="F20" i="19"/>
  <c r="E20" i="19"/>
  <c r="D20" i="19"/>
  <c r="C20" i="19"/>
  <c r="B20" i="19"/>
  <c r="M19" i="19"/>
  <c r="L19" i="19"/>
  <c r="K19" i="19"/>
  <c r="J19" i="19"/>
  <c r="I19" i="19"/>
  <c r="H19" i="19"/>
  <c r="G19" i="19"/>
  <c r="F19" i="19"/>
  <c r="E19" i="19"/>
  <c r="D19" i="19"/>
  <c r="C19" i="19"/>
  <c r="B19" i="19"/>
  <c r="M18" i="19"/>
  <c r="L18" i="19"/>
  <c r="K18" i="19"/>
  <c r="J18" i="19"/>
  <c r="I18" i="19"/>
  <c r="H18" i="19"/>
  <c r="G18" i="19"/>
  <c r="F18" i="19"/>
  <c r="E18" i="19"/>
  <c r="D18" i="19"/>
  <c r="C18" i="19"/>
  <c r="B18" i="19"/>
  <c r="M17" i="19"/>
  <c r="L17" i="19"/>
  <c r="K17" i="19"/>
  <c r="J17" i="19"/>
  <c r="I17" i="19"/>
  <c r="H17" i="19"/>
  <c r="G17" i="19"/>
  <c r="F17" i="19"/>
  <c r="E17" i="19"/>
  <c r="D17" i="19"/>
  <c r="C17" i="19"/>
  <c r="B17" i="19"/>
  <c r="M16" i="19"/>
  <c r="L16" i="19"/>
  <c r="K16" i="19"/>
  <c r="J16" i="19"/>
  <c r="I16" i="19"/>
  <c r="H16" i="19"/>
  <c r="G16" i="19"/>
  <c r="F16" i="19"/>
  <c r="E16" i="19"/>
  <c r="D16" i="19"/>
  <c r="C16" i="19"/>
  <c r="B16" i="19"/>
  <c r="M15" i="19"/>
  <c r="L15" i="19"/>
  <c r="K15" i="19"/>
  <c r="J15" i="19"/>
  <c r="I15" i="19"/>
  <c r="H15" i="19"/>
  <c r="G15" i="19"/>
  <c r="F15" i="19"/>
  <c r="E15" i="19"/>
  <c r="D15" i="19"/>
  <c r="C15" i="19"/>
  <c r="B15" i="19"/>
  <c r="M58" i="19"/>
  <c r="L58" i="19"/>
  <c r="K58" i="19"/>
  <c r="J58" i="19"/>
  <c r="I58" i="19"/>
  <c r="H58" i="19"/>
  <c r="G58" i="19"/>
  <c r="F58" i="19"/>
  <c r="E58" i="19"/>
  <c r="D58" i="19"/>
  <c r="C58" i="19"/>
  <c r="B58" i="19"/>
  <c r="M55" i="19"/>
  <c r="L55" i="19"/>
  <c r="K55" i="19"/>
  <c r="J55" i="19"/>
  <c r="I55" i="19"/>
  <c r="H55" i="19"/>
  <c r="G55" i="19"/>
  <c r="F55" i="19"/>
  <c r="E55" i="19"/>
  <c r="D55" i="19"/>
  <c r="C55" i="19"/>
  <c r="B55" i="19"/>
  <c r="M54" i="19"/>
  <c r="L54" i="19"/>
  <c r="K54" i="19"/>
  <c r="J54" i="19"/>
  <c r="I54" i="19"/>
  <c r="H54" i="19"/>
  <c r="G54" i="19"/>
  <c r="F54" i="19"/>
  <c r="E54" i="19"/>
  <c r="D54" i="19"/>
  <c r="C54" i="19"/>
  <c r="B54" i="19"/>
  <c r="M53" i="19"/>
  <c r="L53" i="19"/>
  <c r="K53" i="19"/>
  <c r="J53" i="19"/>
  <c r="I53" i="19"/>
  <c r="H53" i="19"/>
  <c r="G53" i="19"/>
  <c r="F53" i="19"/>
  <c r="E53" i="19"/>
  <c r="D53" i="19"/>
  <c r="C53" i="19"/>
  <c r="B53" i="19"/>
  <c r="M51" i="19"/>
  <c r="L51" i="19"/>
  <c r="K51" i="19"/>
  <c r="J51" i="19"/>
  <c r="I51" i="19"/>
  <c r="H51" i="19"/>
  <c r="G51" i="19"/>
  <c r="F51" i="19"/>
  <c r="E51" i="19"/>
  <c r="D51" i="19"/>
  <c r="C51" i="19"/>
  <c r="B51" i="19"/>
  <c r="M45" i="19"/>
  <c r="L45" i="19"/>
  <c r="K45" i="19"/>
  <c r="J45" i="19"/>
  <c r="I45" i="19"/>
  <c r="H45" i="19"/>
  <c r="G45" i="19"/>
  <c r="F45" i="19"/>
  <c r="E45" i="19"/>
  <c r="D45" i="19"/>
  <c r="C45" i="19"/>
  <c r="B45" i="19"/>
  <c r="M46" i="19"/>
  <c r="L46" i="19"/>
  <c r="K46" i="19"/>
  <c r="J46" i="19"/>
  <c r="I46" i="19"/>
  <c r="H46" i="19"/>
  <c r="G46" i="19"/>
  <c r="F46" i="19"/>
  <c r="E46" i="19"/>
  <c r="D46" i="19"/>
  <c r="C46" i="19"/>
  <c r="B46" i="19"/>
  <c r="M44" i="19"/>
  <c r="L44" i="19"/>
  <c r="K44" i="19"/>
  <c r="J44" i="19"/>
  <c r="I44" i="19"/>
  <c r="H44" i="19"/>
  <c r="G44" i="19"/>
  <c r="F44" i="19"/>
  <c r="E44" i="19"/>
  <c r="D44" i="19"/>
  <c r="C44" i="19"/>
  <c r="B44" i="19"/>
  <c r="M48" i="19"/>
  <c r="L48" i="19"/>
  <c r="K48" i="19"/>
  <c r="J48" i="19"/>
  <c r="I48" i="19"/>
  <c r="H48" i="19"/>
  <c r="G48" i="19"/>
  <c r="F48" i="19"/>
  <c r="E48" i="19"/>
  <c r="D48" i="19"/>
  <c r="C48" i="19"/>
  <c r="B48" i="19"/>
  <c r="M47" i="19"/>
  <c r="L47" i="19"/>
  <c r="K47" i="19"/>
  <c r="J47" i="19"/>
  <c r="I47" i="19"/>
  <c r="H47" i="19"/>
  <c r="G47" i="19"/>
  <c r="F47" i="19"/>
  <c r="E47" i="19"/>
  <c r="D47" i="19"/>
  <c r="C47" i="19"/>
  <c r="B47" i="19"/>
  <c r="M42" i="19"/>
  <c r="L42" i="19"/>
  <c r="K42" i="19"/>
  <c r="J42" i="19"/>
  <c r="I42" i="19"/>
  <c r="H42" i="19"/>
  <c r="G42" i="19"/>
  <c r="F42" i="19"/>
  <c r="E42" i="19"/>
  <c r="D42" i="19"/>
  <c r="C42" i="19"/>
  <c r="B42" i="19"/>
  <c r="M41" i="19"/>
  <c r="L41" i="19"/>
  <c r="K41" i="19"/>
  <c r="J41" i="19"/>
  <c r="I41" i="19"/>
  <c r="H41" i="19"/>
  <c r="G41" i="19"/>
  <c r="F41" i="19"/>
  <c r="E41" i="19"/>
  <c r="D41" i="19"/>
  <c r="C41" i="19"/>
  <c r="B41" i="19"/>
  <c r="M39" i="19"/>
  <c r="L39" i="19"/>
  <c r="K39" i="19"/>
  <c r="J39" i="19"/>
  <c r="I39" i="19"/>
  <c r="H39" i="19"/>
  <c r="G39" i="19"/>
  <c r="F39" i="19"/>
  <c r="E39" i="19"/>
  <c r="D39" i="19"/>
  <c r="C39" i="19"/>
  <c r="B39" i="19"/>
  <c r="M38" i="19"/>
  <c r="L38" i="19"/>
  <c r="K38" i="19"/>
  <c r="J38" i="19"/>
  <c r="I38" i="19"/>
  <c r="H38" i="19"/>
  <c r="G38" i="19"/>
  <c r="F38" i="19"/>
  <c r="E38" i="19"/>
  <c r="D38" i="19"/>
  <c r="C38" i="19"/>
  <c r="B38" i="19"/>
  <c r="M37" i="19"/>
  <c r="L37" i="19"/>
  <c r="K37" i="19"/>
  <c r="J37" i="19"/>
  <c r="I37" i="19"/>
  <c r="H37" i="19"/>
  <c r="G37" i="19"/>
  <c r="F37" i="19"/>
  <c r="E37" i="19"/>
  <c r="D37" i="19"/>
  <c r="C37" i="19"/>
  <c r="B37" i="19"/>
  <c r="M36" i="19"/>
  <c r="L36" i="19"/>
  <c r="K36" i="19"/>
  <c r="J36" i="19"/>
  <c r="I36" i="19"/>
  <c r="H36" i="19"/>
  <c r="G36" i="19"/>
  <c r="F36" i="19"/>
  <c r="E36" i="19"/>
  <c r="D36" i="19"/>
  <c r="C36" i="19"/>
  <c r="B36" i="19"/>
  <c r="M35" i="19"/>
  <c r="L35" i="19"/>
  <c r="K35" i="19"/>
  <c r="J35" i="19"/>
  <c r="I35" i="19"/>
  <c r="H35" i="19"/>
  <c r="G35" i="19"/>
  <c r="F35" i="19"/>
  <c r="E35" i="19"/>
  <c r="D35" i="19"/>
  <c r="C35" i="19"/>
  <c r="B35" i="19"/>
  <c r="M34" i="19"/>
  <c r="L34" i="19"/>
  <c r="K34" i="19"/>
  <c r="J34" i="19"/>
  <c r="I34" i="19"/>
  <c r="H34" i="19"/>
  <c r="G34" i="19"/>
  <c r="F34" i="19"/>
  <c r="E34" i="19"/>
  <c r="D34" i="19"/>
  <c r="C34" i="19"/>
  <c r="B34" i="19"/>
  <c r="M32" i="19"/>
  <c r="L32" i="19"/>
  <c r="K32" i="19"/>
  <c r="J32" i="19"/>
  <c r="I32" i="19"/>
  <c r="H32" i="19"/>
  <c r="G32" i="19"/>
  <c r="F32" i="19"/>
  <c r="E32" i="19"/>
  <c r="D32" i="19"/>
  <c r="C32" i="19"/>
  <c r="B32" i="19"/>
  <c r="M31" i="19"/>
  <c r="L31" i="19"/>
  <c r="K31" i="19"/>
  <c r="J31" i="19"/>
  <c r="I31" i="19"/>
  <c r="H31" i="19"/>
  <c r="G31" i="19"/>
  <c r="F31" i="19"/>
  <c r="E31" i="19"/>
  <c r="D31" i="19"/>
  <c r="C31" i="19"/>
  <c r="B31" i="19"/>
  <c r="M30" i="19"/>
  <c r="L30" i="19"/>
  <c r="K30" i="19"/>
  <c r="J30" i="19"/>
  <c r="I30" i="19"/>
  <c r="H30" i="19"/>
  <c r="G30" i="19"/>
  <c r="F30" i="19"/>
  <c r="E30" i="19"/>
  <c r="D30" i="19"/>
  <c r="C30" i="19"/>
  <c r="B30" i="19"/>
  <c r="M29" i="19"/>
  <c r="L29" i="19"/>
  <c r="K29" i="19"/>
  <c r="J29" i="19"/>
  <c r="I29" i="19"/>
  <c r="H29" i="19"/>
  <c r="G29" i="19"/>
  <c r="F29" i="19"/>
  <c r="E29" i="19"/>
  <c r="D29" i="19"/>
  <c r="C29" i="19"/>
  <c r="B29" i="19"/>
  <c r="M28" i="19"/>
  <c r="L28" i="19"/>
  <c r="K28" i="19"/>
  <c r="J28" i="19"/>
  <c r="I28" i="19"/>
  <c r="H28" i="19"/>
  <c r="G28" i="19"/>
  <c r="M27" i="19"/>
  <c r="L27" i="19"/>
  <c r="K27" i="19"/>
  <c r="J27" i="19"/>
  <c r="I27" i="19"/>
  <c r="H27" i="19"/>
  <c r="G27" i="19"/>
  <c r="M5" i="19"/>
  <c r="L5" i="19"/>
  <c r="K5" i="19"/>
  <c r="J5" i="19"/>
  <c r="I5" i="19"/>
  <c r="H5" i="19"/>
  <c r="G5" i="19"/>
  <c r="F5" i="19"/>
  <c r="E5" i="19"/>
  <c r="D5" i="19"/>
  <c r="C5" i="19"/>
  <c r="B5" i="19"/>
  <c r="M4" i="19"/>
  <c r="L4" i="19"/>
  <c r="K4" i="19"/>
  <c r="J4" i="19"/>
  <c r="I4" i="19"/>
  <c r="H4" i="19"/>
  <c r="G4" i="19"/>
  <c r="F4" i="19"/>
  <c r="E4" i="19"/>
  <c r="D4" i="19"/>
  <c r="C4" i="19"/>
  <c r="B4" i="19"/>
  <c r="H2" i="19"/>
  <c r="A1" i="19"/>
  <c r="A1" i="18"/>
  <c r="H2" i="18"/>
  <c r="B5" i="18"/>
  <c r="C5" i="18"/>
  <c r="D5" i="18"/>
  <c r="E5" i="18"/>
  <c r="F5" i="18"/>
  <c r="G5" i="18"/>
  <c r="H5" i="18"/>
  <c r="I5" i="18"/>
  <c r="J5" i="18"/>
  <c r="K5" i="18"/>
  <c r="L5" i="18"/>
  <c r="M5" i="18"/>
  <c r="B26" i="18"/>
  <c r="E26" i="18"/>
  <c r="F26" i="18"/>
  <c r="G26" i="18"/>
  <c r="H26" i="18"/>
  <c r="I26" i="18"/>
  <c r="J26" i="18"/>
  <c r="K26" i="18"/>
  <c r="L26" i="18"/>
  <c r="M26" i="18"/>
  <c r="B27" i="18"/>
  <c r="E27" i="18"/>
  <c r="F27" i="18"/>
  <c r="G27" i="18"/>
  <c r="H27" i="18"/>
  <c r="I27" i="18"/>
  <c r="J27" i="18"/>
  <c r="K27" i="18"/>
  <c r="L27" i="18"/>
  <c r="M27" i="18"/>
  <c r="B28" i="18"/>
  <c r="G28" i="18"/>
  <c r="H28" i="18"/>
  <c r="I28" i="18"/>
  <c r="J28" i="18"/>
  <c r="K28" i="18"/>
  <c r="L28" i="18"/>
  <c r="M28" i="18"/>
  <c r="B29" i="18"/>
  <c r="G29" i="18"/>
  <c r="H29" i="18"/>
  <c r="I29" i="18"/>
  <c r="J29" i="18"/>
  <c r="K29" i="18"/>
  <c r="L29" i="18"/>
  <c r="M29" i="18"/>
  <c r="B30" i="18"/>
  <c r="G30" i="18"/>
  <c r="H30" i="18"/>
  <c r="I30" i="18"/>
  <c r="J30" i="18"/>
  <c r="K30" i="18"/>
  <c r="L30" i="18"/>
  <c r="M30" i="18"/>
  <c r="B31" i="18"/>
  <c r="G31" i="18"/>
  <c r="H31" i="18"/>
  <c r="I31" i="18"/>
  <c r="J31" i="18"/>
  <c r="K31" i="18"/>
  <c r="L31" i="18"/>
  <c r="M31" i="18"/>
  <c r="B32" i="18"/>
  <c r="E32" i="18"/>
  <c r="F32" i="18"/>
  <c r="G32" i="18"/>
  <c r="H32" i="18"/>
  <c r="I32" i="18"/>
  <c r="J32" i="18"/>
  <c r="K32" i="18"/>
  <c r="L32" i="18"/>
  <c r="M32" i="18"/>
  <c r="B34" i="18"/>
  <c r="E34" i="18"/>
  <c r="F34" i="18"/>
  <c r="G34" i="18"/>
  <c r="H34" i="18"/>
  <c r="I34" i="18"/>
  <c r="J34" i="18"/>
  <c r="K34" i="18"/>
  <c r="L34" i="18"/>
  <c r="M34" i="18"/>
  <c r="B35" i="18"/>
  <c r="E35" i="18"/>
  <c r="F35" i="18"/>
  <c r="G35" i="18"/>
  <c r="H35" i="18"/>
  <c r="I35" i="18"/>
  <c r="J35" i="18"/>
  <c r="K35" i="18"/>
  <c r="L35" i="18"/>
  <c r="M35" i="18"/>
  <c r="B36" i="18"/>
  <c r="C36" i="18"/>
  <c r="D36" i="18"/>
  <c r="E36" i="18"/>
  <c r="F36" i="18"/>
  <c r="G36" i="18"/>
  <c r="H36" i="18"/>
  <c r="I36" i="18"/>
  <c r="J36" i="18"/>
  <c r="K36" i="18"/>
  <c r="L36" i="18"/>
  <c r="M36" i="18"/>
  <c r="B37" i="18"/>
  <c r="C37" i="18"/>
  <c r="D37" i="18"/>
  <c r="E37" i="18"/>
  <c r="G37" i="18"/>
  <c r="H37" i="18"/>
  <c r="I37" i="18"/>
  <c r="J37" i="18"/>
  <c r="K37" i="18"/>
  <c r="L37" i="18"/>
  <c r="M37" i="18"/>
  <c r="B38" i="18"/>
  <c r="C38" i="18"/>
  <c r="D38" i="18"/>
  <c r="E38" i="18"/>
  <c r="F38" i="18"/>
  <c r="G38" i="18"/>
  <c r="H38" i="18"/>
  <c r="I38" i="18"/>
  <c r="J38" i="18"/>
  <c r="K38" i="18"/>
  <c r="L38" i="18"/>
  <c r="M38" i="18"/>
  <c r="B39" i="18"/>
  <c r="C39" i="18"/>
  <c r="D39" i="18"/>
  <c r="E39" i="18"/>
  <c r="F39" i="18"/>
  <c r="G39" i="18"/>
  <c r="H39" i="18"/>
  <c r="I39" i="18"/>
  <c r="J39" i="18"/>
  <c r="K39" i="18"/>
  <c r="L39" i="18"/>
  <c r="M39" i="18"/>
  <c r="B41" i="18"/>
  <c r="C41" i="18"/>
  <c r="D41" i="18"/>
  <c r="E41" i="18"/>
  <c r="F41" i="18"/>
  <c r="G41" i="18"/>
  <c r="H41" i="18"/>
  <c r="I41" i="18"/>
  <c r="J41" i="18"/>
  <c r="K41" i="18"/>
  <c r="L41" i="18"/>
  <c r="M41" i="18"/>
  <c r="B42" i="18"/>
  <c r="C42" i="18"/>
  <c r="D42" i="18"/>
  <c r="E42" i="18"/>
  <c r="F42" i="18"/>
  <c r="G42" i="18"/>
  <c r="H42" i="18"/>
  <c r="I42" i="18"/>
  <c r="J42" i="18"/>
  <c r="K42" i="18"/>
  <c r="L42" i="18"/>
  <c r="M42" i="18"/>
  <c r="B47" i="18"/>
  <c r="C47" i="18"/>
  <c r="D47" i="18"/>
  <c r="E47" i="18"/>
  <c r="F47" i="18"/>
  <c r="G47" i="18"/>
  <c r="H47" i="18"/>
  <c r="I47" i="18"/>
  <c r="J47" i="18"/>
  <c r="K47" i="18"/>
  <c r="L47" i="18"/>
  <c r="M47" i="18"/>
  <c r="B48" i="18"/>
  <c r="C48" i="18"/>
  <c r="D48" i="18"/>
  <c r="E48" i="18"/>
  <c r="F48" i="18"/>
  <c r="G48" i="18"/>
  <c r="H48" i="18"/>
  <c r="I48" i="18"/>
  <c r="J48" i="18"/>
  <c r="K48" i="18"/>
  <c r="L48" i="18"/>
  <c r="M48" i="18"/>
  <c r="B44" i="18"/>
  <c r="C44" i="18"/>
  <c r="D44" i="18"/>
  <c r="E44" i="18"/>
  <c r="F44" i="18"/>
  <c r="G44" i="18"/>
  <c r="H44" i="18"/>
  <c r="I44" i="18"/>
  <c r="J44" i="18"/>
  <c r="K44" i="18"/>
  <c r="L44" i="18"/>
  <c r="M44" i="18"/>
  <c r="B46" i="18"/>
  <c r="C46" i="18"/>
  <c r="D46" i="18"/>
  <c r="E46" i="18"/>
  <c r="F46" i="18"/>
  <c r="G46" i="18"/>
  <c r="H46" i="18"/>
  <c r="I46" i="18"/>
  <c r="J46" i="18"/>
  <c r="K46" i="18"/>
  <c r="L46" i="18"/>
  <c r="M46" i="18"/>
  <c r="B45" i="18"/>
  <c r="C45" i="18"/>
  <c r="D45" i="18"/>
  <c r="E45" i="18"/>
  <c r="F45" i="18"/>
  <c r="G45" i="18"/>
  <c r="H45" i="18"/>
  <c r="I45" i="18"/>
  <c r="J45" i="18"/>
  <c r="K45" i="18"/>
  <c r="L45" i="18"/>
  <c r="M45" i="18"/>
  <c r="B51" i="18"/>
  <c r="C51" i="18"/>
  <c r="D51" i="18"/>
  <c r="E51" i="18"/>
  <c r="F51" i="18"/>
  <c r="G51" i="18"/>
  <c r="H51" i="18"/>
  <c r="I51" i="18"/>
  <c r="J51" i="18"/>
  <c r="K51" i="18"/>
  <c r="L51" i="18"/>
  <c r="M51" i="18"/>
  <c r="B53" i="18"/>
  <c r="C53" i="18"/>
  <c r="D53" i="18"/>
  <c r="E53" i="18"/>
  <c r="F53" i="18"/>
  <c r="G53" i="18"/>
  <c r="H53" i="18"/>
  <c r="I53" i="18"/>
  <c r="J53" i="18"/>
  <c r="K53" i="18"/>
  <c r="L53" i="18"/>
  <c r="M53" i="18"/>
  <c r="B58" i="18"/>
  <c r="C58" i="18"/>
  <c r="D58" i="18"/>
  <c r="E58" i="18"/>
  <c r="F58" i="18"/>
  <c r="G58" i="18"/>
  <c r="H58" i="18"/>
  <c r="I58" i="18"/>
  <c r="J58" i="18"/>
  <c r="K58" i="18"/>
  <c r="L58" i="18"/>
  <c r="M58" i="18"/>
  <c r="C54" i="18"/>
  <c r="D54" i="18"/>
  <c r="E54" i="18"/>
  <c r="F54" i="18"/>
  <c r="G54" i="18"/>
  <c r="H54" i="18"/>
  <c r="I54" i="18"/>
  <c r="J54" i="18"/>
  <c r="K54" i="18"/>
  <c r="L54" i="18"/>
  <c r="M54" i="18"/>
  <c r="B55" i="18"/>
  <c r="C55" i="18"/>
  <c r="D55" i="18"/>
  <c r="E55" i="18"/>
  <c r="F55" i="18"/>
  <c r="G55" i="18"/>
  <c r="H55" i="18"/>
  <c r="I55" i="18"/>
  <c r="J55" i="18"/>
  <c r="K55" i="18"/>
  <c r="L55" i="18"/>
  <c r="M55" i="18"/>
  <c r="B15" i="18"/>
  <c r="C15" i="18"/>
  <c r="D15" i="18"/>
  <c r="E15" i="18"/>
  <c r="G15" i="18"/>
  <c r="H15" i="18"/>
  <c r="I15" i="18"/>
  <c r="J15" i="18"/>
  <c r="K15" i="18"/>
  <c r="L15" i="18"/>
  <c r="M15" i="18"/>
  <c r="B16" i="18"/>
  <c r="C16" i="18"/>
  <c r="D16" i="18"/>
  <c r="E16" i="18"/>
  <c r="F16" i="18"/>
  <c r="G16" i="18"/>
  <c r="H16" i="18"/>
  <c r="I16" i="18"/>
  <c r="J16" i="18"/>
  <c r="K16" i="18"/>
  <c r="L16" i="18"/>
  <c r="M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B20" i="18"/>
  <c r="C20" i="18"/>
  <c r="D20" i="18"/>
  <c r="E20" i="18"/>
  <c r="F20" i="18"/>
  <c r="G20" i="18"/>
  <c r="H20" i="18"/>
  <c r="I20" i="18"/>
  <c r="J20" i="18"/>
  <c r="K20" i="18"/>
  <c r="L20" i="18"/>
  <c r="M20" i="18"/>
  <c r="B21" i="18"/>
  <c r="C21" i="18"/>
  <c r="D21" i="18"/>
  <c r="E21" i="18"/>
  <c r="F21" i="18"/>
  <c r="G21" i="18"/>
  <c r="H21" i="18"/>
  <c r="I21" i="18"/>
  <c r="J21" i="18"/>
  <c r="K21" i="18"/>
  <c r="L21" i="18"/>
  <c r="M21" i="18"/>
  <c r="B22" i="18"/>
  <c r="C22" i="18"/>
  <c r="D22" i="18"/>
  <c r="E22" i="18"/>
  <c r="F22" i="18"/>
  <c r="G22" i="18"/>
  <c r="H22" i="18"/>
  <c r="I22" i="18"/>
  <c r="J22" i="18"/>
  <c r="K22" i="18"/>
  <c r="L22" i="18"/>
  <c r="M22" i="18"/>
  <c r="B23" i="18"/>
  <c r="C23" i="18"/>
  <c r="D23" i="18"/>
  <c r="E23" i="18"/>
  <c r="F23" i="18"/>
  <c r="G23" i="18"/>
  <c r="H23" i="18"/>
  <c r="I23" i="18"/>
  <c r="J23" i="18"/>
  <c r="K23" i="18"/>
  <c r="L23" i="18"/>
  <c r="M23" i="18"/>
  <c r="B24" i="18"/>
  <c r="C24" i="18"/>
  <c r="D24" i="18"/>
  <c r="E24" i="18"/>
  <c r="F24" i="18"/>
  <c r="G24" i="18"/>
  <c r="H24" i="18"/>
  <c r="I24" i="18"/>
  <c r="J24" i="18"/>
  <c r="K24" i="18"/>
  <c r="L24" i="18"/>
  <c r="M24" i="18"/>
  <c r="M4" i="18"/>
  <c r="L4" i="18"/>
  <c r="K4" i="18"/>
  <c r="J4" i="18"/>
  <c r="I4" i="18"/>
  <c r="H4" i="18"/>
  <c r="G4" i="18"/>
  <c r="F4" i="18"/>
  <c r="E4" i="18"/>
  <c r="D4" i="18"/>
  <c r="C4" i="18"/>
  <c r="B4" i="18"/>
  <c r="A5" i="15"/>
  <c r="A9" i="15"/>
  <c r="A12" i="15"/>
  <c r="A14" i="15"/>
  <c r="A15" i="15"/>
</calcChain>
</file>

<file path=xl/sharedStrings.xml><?xml version="1.0" encoding="utf-8"?>
<sst xmlns="http://schemas.openxmlformats.org/spreadsheetml/2006/main" count="529" uniqueCount="92">
  <si>
    <t>Currency</t>
  </si>
  <si>
    <t>Occ %</t>
  </si>
  <si>
    <t>ADR</t>
  </si>
  <si>
    <t>RevPAR</t>
  </si>
  <si>
    <t>ISO Code</t>
  </si>
  <si>
    <t>Rate</t>
  </si>
  <si>
    <t>Occ</t>
  </si>
  <si>
    <t>Room Rev</t>
  </si>
  <si>
    <t>Room Avail</t>
  </si>
  <si>
    <t>Room Sold</t>
  </si>
  <si>
    <t>United States</t>
  </si>
  <si>
    <t>USD</t>
  </si>
  <si>
    <t>1</t>
  </si>
  <si>
    <t>Virginia</t>
  </si>
  <si>
    <t>Markets</t>
  </si>
  <si>
    <t>Norfolk-Virginia Beach, VA</t>
  </si>
  <si>
    <t>Richmond-Petersburg, VA</t>
  </si>
  <si>
    <t>Virginia Area</t>
  </si>
  <si>
    <t>Washington, DC</t>
  </si>
  <si>
    <t>Tracts</t>
  </si>
  <si>
    <t>Arlington, VA</t>
  </si>
  <si>
    <t>Suburban Virginia Area</t>
  </si>
  <si>
    <t>Alexandria, VA</t>
  </si>
  <si>
    <t>Fairfax/Tysons Corner, VA</t>
  </si>
  <si>
    <t>I-95 Fredericksburg, VA</t>
  </si>
  <si>
    <t>Dulles Airport Area, VA</t>
  </si>
  <si>
    <t>Williamsburg, VA</t>
  </si>
  <si>
    <t>Virginia Beach, VA</t>
  </si>
  <si>
    <t>Norfolk/Portsmouth, VA</t>
  </si>
  <si>
    <t>Newport News/Hampton, VA</t>
  </si>
  <si>
    <t>Chesapeake/Suffolk, VA</t>
  </si>
  <si>
    <t>Richmond North/Glen Allen, VA</t>
  </si>
  <si>
    <t>Richmond West/Midlothian, VA</t>
  </si>
  <si>
    <t>Petersburg/Chester, VA</t>
  </si>
  <si>
    <t>Roanoke, VA</t>
  </si>
  <si>
    <t>Charlottesville, VA</t>
  </si>
  <si>
    <t>Bristol/Kingsport, TN</t>
  </si>
  <si>
    <t>Staunton/Harrisonburg, VA</t>
  </si>
  <si>
    <t>Blacksburg/Wytheville, VA</t>
  </si>
  <si>
    <t>Lynchburg, VA</t>
  </si>
  <si>
    <t>Tab 15 - Help</t>
  </si>
  <si>
    <t>Glossary:</t>
  </si>
  <si>
    <t>Frequently Asked Questions (FAQ):</t>
  </si>
  <si>
    <t>Room Supply</t>
  </si>
  <si>
    <t>Room Demand</t>
  </si>
  <si>
    <t>Occupancy</t>
  </si>
  <si>
    <t>Virginia Area (non-MSA)</t>
  </si>
  <si>
    <t>Bristol-Kingsport MSA</t>
  </si>
  <si>
    <t>Richmond - Petersburg, VA</t>
  </si>
  <si>
    <t>VTC Tourism Regions</t>
  </si>
  <si>
    <t>Central Virginia</t>
  </si>
  <si>
    <t>Chesapeake Bay</t>
  </si>
  <si>
    <t>Coastal Virginia - Eastern Shore</t>
  </si>
  <si>
    <t>Coastal Virginia - Hampton Roads</t>
  </si>
  <si>
    <t>Northern Virginia</t>
  </si>
  <si>
    <t>Shenandoah Valley</t>
  </si>
  <si>
    <t>Southern Virginia</t>
  </si>
  <si>
    <t>Southwest Virginia - Blue Ridge Highlands</t>
  </si>
  <si>
    <t>Southwest Virginia - Heart of Appalachia</t>
  </si>
  <si>
    <t>Virginia Mountains</t>
  </si>
  <si>
    <t>Update month here</t>
  </si>
  <si>
    <t xml:space="preserve">Virginia Tourism Regions. </t>
  </si>
  <si>
    <t>Refer to tabs to the right for STR Submarket Maps</t>
  </si>
  <si>
    <t>Virginia Regional</t>
  </si>
  <si>
    <t xml:space="preserve">Richmond CBD, VA </t>
  </si>
  <si>
    <t>Virginia Luxury</t>
  </si>
  <si>
    <t>Virginia Upper Upscale</t>
  </si>
  <si>
    <t>Virginia Upscale</t>
  </si>
  <si>
    <t>Virginia Upper Midscale</t>
  </si>
  <si>
    <t>Virginia Midscale</t>
  </si>
  <si>
    <t>Virginia Economy</t>
  </si>
  <si>
    <t>Luxury</t>
  </si>
  <si>
    <t>Upper Upscale</t>
  </si>
  <si>
    <t>Upscale</t>
  </si>
  <si>
    <t>Upper Midscale</t>
  </si>
  <si>
    <t>Midscale</t>
  </si>
  <si>
    <t>Economy</t>
  </si>
  <si>
    <t>Virginia Class Scales</t>
  </si>
  <si>
    <t>Room Revenue</t>
  </si>
  <si>
    <t>VTC Defined Tourism Regions</t>
  </si>
  <si>
    <t>STR/CoSTAR Designated Hospitality Markets</t>
  </si>
  <si>
    <t>Virginia South Central</t>
  </si>
  <si>
    <t>Virginia Shenandoah Valley Regional</t>
  </si>
  <si>
    <t>Richmond East-Airport</t>
  </si>
  <si>
    <t>Percent Change from YTD 2025</t>
  </si>
  <si>
    <t xml:space="preserve">SOURCE: COSTAR REALTY INFORMATION, INC. 
REPUBLICATION OR OTHER RE-USE OF THIS DATA WITHOUT THE EXPRESS WRITTEN PERMISSION OF COSTAR IS STRICTLY PROHIBITED.
ANY REDISTRIBUTION OR REPUBLICATION OF THIS DATA BY PARTIES OTHER THAN VTC IS STRICTLY PROHIBITED.
</t>
  </si>
  <si>
    <t>SOURCE: COSTAR REALTY INFORMATION, INC. 
REPUBLICATION OR OTHER RE-USE OF THIS DATA WITHOUT THE EXPRESS WRITTEN PERMISSION OF COSTAR IS STRICTLY PROHIBITED.
ANY REDISTRIBUTION OR REPUBLICATION OF THIS DATA BY PARTIES OTHER THAN VTC IS STRICTLY PROHIBITED.</t>
  </si>
  <si>
    <t>July 2026 Monthly Report</t>
  </si>
  <si>
    <t>YTD July 2026 Monthly Report</t>
  </si>
  <si>
    <t>Current Month - July 2026 vs July 2025</t>
  </si>
  <si>
    <t>Percent Change from July 2025</t>
  </si>
  <si>
    <t>Year to Date - July 2026 vs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</si>
</sst>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mm\ d\,\ yyyy"/>
    <numFmt numFmtId="165" formatCode="0.0"/>
    <numFmt numFmtId="166" formatCode="#,##0.0;\-#,##0.0"/>
    <numFmt numFmtId="167" formatCode="0.0&quot;%&quot;"/>
    <numFmt numFmtId="168" formatCode="&quot;$&quot;#,##0.00"/>
    <numFmt numFmtId="169" formatCode="mmmm\ yyyy"/>
    <numFmt numFmtId="170" formatCode="#,##0.00;\-#,##0.00"/>
  </numFmts>
  <fonts count="2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sz val="18"/>
      <color indexed="8"/>
      <name val="Arial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sz val="8"/>
      <name val="Arial"/>
      <family val="2"/>
    </font>
    <font>
      <b/>
      <i/>
      <sz val="10"/>
      <name val="Segoe UI"/>
      <family val="2"/>
    </font>
    <font>
      <sz val="10"/>
      <name val="Arial"/>
      <family val="2"/>
    </font>
    <font>
      <b/>
      <sz val="11"/>
      <color theme="0"/>
      <name val="Asap"/>
    </font>
    <font>
      <b/>
      <sz val="11"/>
      <color indexed="9"/>
      <name val="Asap"/>
    </font>
    <font>
      <b/>
      <sz val="11"/>
      <name val="Asap"/>
    </font>
    <font>
      <sz val="11"/>
      <name val="Asap"/>
    </font>
    <font>
      <b/>
      <i/>
      <sz val="11"/>
      <name val="Asap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5858"/>
        <bgColor indexed="64"/>
      </patternFill>
    </fill>
    <fill>
      <patternFill patternType="solid">
        <fgColor theme="0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/>
      <right/>
      <top style="thin">
        <color indexed="55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/>
      <top style="thin">
        <color theme="0" tint="-0.249977111117893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4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top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3" xfId="0" applyFont="1" applyBorder="1"/>
    <xf numFmtId="0" fontId="18" fillId="0" borderId="0" xfId="0" applyFont="1"/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64" fontId="1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5" xfId="0" applyFont="1" applyBorder="1"/>
    <xf numFmtId="0" fontId="7" fillId="0" borderId="6" xfId="0" applyFont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16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14" fontId="4" fillId="4" borderId="0" xfId="0" applyNumberFormat="1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1" fillId="4" borderId="0" xfId="0" applyFont="1" applyFill="1"/>
    <xf numFmtId="0" fontId="5" fillId="4" borderId="0" xfId="0" applyFont="1" applyFill="1" applyAlignment="1">
      <alignment horizontal="right"/>
    </xf>
    <xf numFmtId="0" fontId="18" fillId="0" borderId="12" xfId="0" applyFont="1" applyBorder="1"/>
    <xf numFmtId="0" fontId="18" fillId="0" borderId="0" xfId="0" applyFont="1" applyAlignment="1">
      <alignment vertical="center"/>
    </xf>
    <xf numFmtId="0" fontId="7" fillId="0" borderId="1" xfId="0" applyFont="1" applyBorder="1" applyAlignment="1">
      <alignment horizontal="centerContinuous"/>
    </xf>
    <xf numFmtId="0" fontId="7" fillId="0" borderId="7" xfId="0" applyFont="1" applyBorder="1" applyAlignment="1">
      <alignment horizontal="centerContinuous"/>
    </xf>
    <xf numFmtId="0" fontId="7" fillId="0" borderId="9" xfId="0" applyFont="1" applyBorder="1" applyAlignment="1">
      <alignment horizontal="centerContinuous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3" fillId="4" borderId="0" xfId="0" applyFont="1" applyFill="1" applyAlignment="1">
      <alignment horizontal="right"/>
    </xf>
    <xf numFmtId="0" fontId="21" fillId="0" borderId="0" xfId="0" applyFont="1"/>
    <xf numFmtId="0" fontId="21" fillId="0" borderId="3" xfId="0" applyFont="1" applyBorder="1"/>
    <xf numFmtId="166" fontId="21" fillId="2" borderId="3" xfId="0" applyNumberFormat="1" applyFont="1" applyFill="1" applyBorder="1"/>
    <xf numFmtId="166" fontId="21" fillId="2" borderId="0" xfId="0" applyNumberFormat="1" applyFont="1" applyFill="1"/>
    <xf numFmtId="170" fontId="21" fillId="2" borderId="3" xfId="0" applyNumberFormat="1" applyFont="1" applyFill="1" applyBorder="1"/>
    <xf numFmtId="170" fontId="21" fillId="2" borderId="0" xfId="0" applyNumberFormat="1" applyFont="1" applyFill="1"/>
    <xf numFmtId="0" fontId="1" fillId="2" borderId="3" xfId="0" applyFont="1" applyFill="1" applyBorder="1"/>
    <xf numFmtId="0" fontId="25" fillId="0" borderId="0" xfId="0" applyFont="1"/>
    <xf numFmtId="0" fontId="25" fillId="0" borderId="12" xfId="0" applyFont="1" applyBorder="1"/>
    <xf numFmtId="0" fontId="24" fillId="0" borderId="0" xfId="0" applyFont="1"/>
    <xf numFmtId="167" fontId="25" fillId="6" borderId="4" xfId="0" applyNumberFormat="1" applyFont="1" applyFill="1" applyBorder="1" applyAlignment="1">
      <alignment horizontal="center" vertical="center"/>
    </xf>
    <xf numFmtId="167" fontId="25" fillId="6" borderId="0" xfId="0" applyNumberFormat="1" applyFont="1" applyFill="1" applyAlignment="1">
      <alignment horizontal="center" vertical="center"/>
    </xf>
    <xf numFmtId="168" fontId="25" fillId="6" borderId="0" xfId="0" applyNumberFormat="1" applyFont="1" applyFill="1" applyAlignment="1">
      <alignment horizontal="center" vertical="center"/>
    </xf>
    <xf numFmtId="167" fontId="25" fillId="6" borderId="8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 vertical="top"/>
    </xf>
    <xf numFmtId="0" fontId="22" fillId="6" borderId="4" xfId="0" applyFont="1" applyFill="1" applyBorder="1" applyAlignment="1">
      <alignment horizontal="center" vertical="center"/>
    </xf>
    <xf numFmtId="167" fontId="25" fillId="0" borderId="0" xfId="0" applyNumberFormat="1" applyFont="1" applyAlignment="1">
      <alignment horizontal="center" vertical="center"/>
    </xf>
    <xf numFmtId="168" fontId="25" fillId="0" borderId="0" xfId="0" applyNumberFormat="1" applyFont="1" applyAlignment="1">
      <alignment horizontal="center" vertical="center"/>
    </xf>
    <xf numFmtId="167" fontId="25" fillId="0" borderId="4" xfId="0" applyNumberFormat="1" applyFont="1" applyBorder="1" applyAlignment="1">
      <alignment horizontal="center" vertical="center"/>
    </xf>
    <xf numFmtId="167" fontId="25" fillId="0" borderId="8" xfId="0" applyNumberFormat="1" applyFont="1" applyBorder="1" applyAlignment="1">
      <alignment horizontal="center" vertical="center"/>
    </xf>
    <xf numFmtId="167" fontId="25" fillId="0" borderId="25" xfId="0" applyNumberFormat="1" applyFont="1" applyBorder="1" applyAlignment="1">
      <alignment horizontal="center" vertical="center"/>
    </xf>
    <xf numFmtId="167" fontId="25" fillId="0" borderId="22" xfId="0" applyNumberFormat="1" applyFont="1" applyBorder="1" applyAlignment="1">
      <alignment horizontal="center" vertical="center"/>
    </xf>
    <xf numFmtId="168" fontId="25" fillId="0" borderId="22" xfId="0" applyNumberFormat="1" applyFont="1" applyBorder="1" applyAlignment="1">
      <alignment horizontal="center" vertical="center"/>
    </xf>
    <xf numFmtId="167" fontId="25" fillId="0" borderId="23" xfId="0" applyNumberFormat="1" applyFont="1" applyBorder="1" applyAlignment="1">
      <alignment horizontal="center" vertical="center"/>
    </xf>
    <xf numFmtId="0" fontId="22" fillId="5" borderId="26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 wrapText="1"/>
    </xf>
    <xf numFmtId="0" fontId="22" fillId="5" borderId="29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/>
    </xf>
    <xf numFmtId="0" fontId="25" fillId="6" borderId="4" xfId="0" applyFont="1" applyFill="1" applyBorder="1"/>
    <xf numFmtId="0" fontId="25" fillId="0" borderId="4" xfId="0" applyFont="1" applyBorder="1" applyAlignment="1">
      <alignment horizontal="right"/>
    </xf>
    <xf numFmtId="1" fontId="25" fillId="0" borderId="4" xfId="0" applyNumberFormat="1" applyFont="1" applyBorder="1" applyAlignment="1">
      <alignment horizontal="right"/>
    </xf>
    <xf numFmtId="0" fontId="20" fillId="0" borderId="0" xfId="0" applyFont="1" applyAlignment="1">
      <alignment vertical="top" wrapText="1"/>
    </xf>
    <xf numFmtId="167" fontId="25" fillId="0" borderId="30" xfId="0" applyNumberFormat="1" applyFont="1" applyBorder="1" applyAlignment="1">
      <alignment horizontal="center" vertical="center"/>
    </xf>
    <xf numFmtId="167" fontId="25" fillId="0" borderId="31" xfId="0" applyNumberFormat="1" applyFont="1" applyBorder="1" applyAlignment="1">
      <alignment horizontal="center" vertical="center"/>
    </xf>
    <xf numFmtId="167" fontId="25" fillId="0" borderId="32" xfId="0" applyNumberFormat="1" applyFont="1" applyBorder="1" applyAlignment="1">
      <alignment horizontal="center" vertical="center"/>
    </xf>
    <xf numFmtId="168" fontId="25" fillId="0" borderId="30" xfId="0" applyNumberFormat="1" applyFont="1" applyBorder="1" applyAlignment="1">
      <alignment horizontal="center" vertical="center"/>
    </xf>
    <xf numFmtId="168" fontId="25" fillId="0" borderId="31" xfId="0" applyNumberFormat="1" applyFont="1" applyBorder="1" applyAlignment="1">
      <alignment horizontal="center" vertical="center"/>
    </xf>
    <xf numFmtId="168" fontId="25" fillId="0" borderId="32" xfId="0" applyNumberFormat="1" applyFont="1" applyBorder="1" applyAlignment="1">
      <alignment horizontal="center" vertical="center"/>
    </xf>
    <xf numFmtId="0" fontId="22" fillId="5" borderId="33" xfId="0" applyFont="1" applyFill="1" applyBorder="1" applyAlignment="1">
      <alignment horizontal="center" vertical="center"/>
    </xf>
    <xf numFmtId="167" fontId="25" fillId="0" borderId="34" xfId="0" applyNumberFormat="1" applyFont="1" applyBorder="1" applyAlignment="1">
      <alignment horizontal="center" vertical="center"/>
    </xf>
    <xf numFmtId="167" fontId="25" fillId="0" borderId="35" xfId="0" applyNumberFormat="1" applyFont="1" applyBorder="1" applyAlignment="1">
      <alignment horizontal="center" vertical="center"/>
    </xf>
    <xf numFmtId="168" fontId="25" fillId="0" borderId="35" xfId="0" applyNumberFormat="1" applyFont="1" applyBorder="1" applyAlignment="1">
      <alignment horizontal="center" vertical="center"/>
    </xf>
    <xf numFmtId="167" fontId="25" fillId="0" borderId="36" xfId="0" applyNumberFormat="1" applyFont="1" applyBorder="1" applyAlignment="1">
      <alignment horizontal="center" vertical="center"/>
    </xf>
    <xf numFmtId="168" fontId="25" fillId="0" borderId="37" xfId="0" applyNumberFormat="1" applyFont="1" applyBorder="1" applyAlignment="1">
      <alignment horizontal="center" vertical="center"/>
    </xf>
    <xf numFmtId="168" fontId="25" fillId="0" borderId="38" xfId="0" applyNumberFormat="1" applyFont="1" applyBorder="1" applyAlignment="1">
      <alignment horizontal="center" vertical="center"/>
    </xf>
    <xf numFmtId="168" fontId="25" fillId="0" borderId="39" xfId="0" applyNumberFormat="1" applyFont="1" applyBorder="1" applyAlignment="1">
      <alignment horizontal="center" vertical="center"/>
    </xf>
    <xf numFmtId="168" fontId="25" fillId="0" borderId="36" xfId="0" applyNumberFormat="1" applyFont="1" applyBorder="1" applyAlignment="1">
      <alignment horizontal="center" vertical="center"/>
    </xf>
    <xf numFmtId="14" fontId="3" fillId="4" borderId="0" xfId="0" applyNumberFormat="1" applyFont="1" applyFill="1" applyAlignment="1">
      <alignment horizontal="left"/>
    </xf>
    <xf numFmtId="0" fontId="26" fillId="0" borderId="21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 wrapText="1"/>
    </xf>
    <xf numFmtId="169" fontId="24" fillId="0" borderId="24" xfId="0" applyNumberFormat="1" applyFont="1" applyBorder="1" applyAlignment="1">
      <alignment horizontal="left" vertical="center" wrapText="1"/>
    </xf>
    <xf numFmtId="169" fontId="24" fillId="0" borderId="4" xfId="0" applyNumberFormat="1" applyFont="1" applyBorder="1" applyAlignment="1">
      <alignment horizontal="left" vertical="center" wrapText="1"/>
    </xf>
    <xf numFmtId="169" fontId="24" fillId="0" borderId="28" xfId="0" applyNumberFormat="1" applyFont="1" applyBorder="1" applyAlignment="1">
      <alignment horizontal="left" vertical="center" wrapText="1"/>
    </xf>
    <xf numFmtId="0" fontId="22" fillId="5" borderId="13" xfId="0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center" vertical="center"/>
    </xf>
    <xf numFmtId="0" fontId="22" fillId="5" borderId="15" xfId="0" applyFont="1" applyFill="1" applyBorder="1" applyAlignment="1">
      <alignment horizontal="center" vertical="center"/>
    </xf>
    <xf numFmtId="0" fontId="23" fillId="5" borderId="18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 wrapText="1"/>
    </xf>
    <xf numFmtId="0" fontId="23" fillId="5" borderId="20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6" fillId="0" borderId="21" xfId="0" applyFont="1" applyBorder="1" applyAlignment="1">
      <alignment horizontal="left" vertical="top" wrapText="1"/>
    </xf>
    <xf numFmtId="0" fontId="26" fillId="0" borderId="22" xfId="0" applyFont="1" applyBorder="1" applyAlignment="1">
      <alignment horizontal="left" vertical="top" wrapText="1"/>
    </xf>
    <xf numFmtId="0" fontId="26" fillId="0" borderId="2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25" fillId="0" borderId="4" xfId="0" applyFont="1" applyFill="1" applyBorder="1" applyAlignment="1">
      <alignment horizontal="right"/>
    </xf>
    <xf numFmtId="167" fontId="25" fillId="0" borderId="4" xfId="0" applyNumberFormat="1" applyFont="1" applyFill="1" applyBorder="1" applyAlignment="1">
      <alignment horizontal="center" vertical="center"/>
    </xf>
    <xf numFmtId="167" fontId="25" fillId="0" borderId="31" xfId="0" applyNumberFormat="1" applyFont="1" applyFill="1" applyBorder="1" applyAlignment="1">
      <alignment horizontal="center" vertical="center"/>
    </xf>
    <xf numFmtId="168" fontId="25" fillId="0" borderId="0" xfId="0" applyNumberFormat="1" applyFont="1" applyFill="1" applyAlignment="1">
      <alignment horizontal="center" vertical="center"/>
    </xf>
    <xf numFmtId="168" fontId="25" fillId="0" borderId="31" xfId="0" applyNumberFormat="1" applyFont="1" applyFill="1" applyBorder="1" applyAlignment="1">
      <alignment horizontal="center" vertical="center"/>
    </xf>
    <xf numFmtId="168" fontId="25" fillId="0" borderId="38" xfId="0" applyNumberFormat="1" applyFont="1" applyFill="1" applyBorder="1" applyAlignment="1">
      <alignment horizontal="center" vertical="center"/>
    </xf>
    <xf numFmtId="167" fontId="25" fillId="0" borderId="0" xfId="0" applyNumberFormat="1" applyFont="1" applyFill="1" applyAlignment="1">
      <alignment horizontal="center" vertical="center"/>
    </xf>
    <xf numFmtId="167" fontId="25" fillId="0" borderId="8" xfId="0" applyNumberFormat="1" applyFont="1" applyFill="1" applyBorder="1" applyAlignment="1">
      <alignment horizontal="center" vertical="center"/>
    </xf>
    <xf numFmtId="0" fontId="6" fillId="3" borderId="0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Alignment="1" applyProtection="1"/>
    <xf numFmtId="165" fontId="27" fillId="0" borderId="0" xfId="0" applyNumberFormat="1" applyFont="1" applyAlignment="1" applyProtection="1"/>
    <xf numFmtId="166" fontId="27" fillId="2" borderId="1" xfId="0" applyNumberFormat="1" applyFont="1" applyFill="1" applyBorder="1" applyAlignment="1" applyProtection="1"/>
    <xf numFmtId="166" fontId="27" fillId="2" borderId="7" xfId="0" applyNumberFormat="1" applyFont="1" applyFill="1" applyBorder="1" applyAlignment="1" applyProtection="1"/>
    <xf numFmtId="170" fontId="27" fillId="2" borderId="1" xfId="0" applyNumberFormat="1" applyFont="1" applyFill="1" applyBorder="1" applyAlignment="1" applyProtection="1"/>
    <xf numFmtId="170" fontId="27" fillId="2" borderId="7" xfId="0" applyNumberFormat="1" applyFont="1" applyFill="1" applyBorder="1" applyAlignment="1" applyProtection="1"/>
    <xf numFmtId="0" fontId="1" fillId="0" borderId="7" xfId="0" applyNumberFormat="1" applyFont="1" applyBorder="1" applyAlignment="1" applyProtection="1"/>
    <xf numFmtId="0" fontId="27" fillId="0" borderId="7" xfId="0" applyNumberFormat="1" applyFont="1" applyBorder="1" applyAlignment="1" applyProtection="1"/>
    <xf numFmtId="165" fontId="27" fillId="0" borderId="7" xfId="0" applyNumberFormat="1" applyFont="1" applyBorder="1" applyAlignment="1" applyProtection="1"/>
    <xf numFmtId="2" fontId="27" fillId="0" borderId="7" xfId="0" applyNumberFormat="1" applyFont="1" applyBorder="1" applyAlignment="1" applyProtection="1"/>
    <xf numFmtId="166" fontId="27" fillId="0" borderId="3" xfId="0" applyNumberFormat="1" applyFont="1" applyBorder="1" applyAlignment="1" applyProtection="1"/>
    <xf numFmtId="166" fontId="27" fillId="0" borderId="0" xfId="0" applyNumberFormat="1" applyFont="1" applyAlignment="1" applyProtection="1"/>
    <xf numFmtId="170" fontId="27" fillId="0" borderId="3" xfId="0" applyNumberFormat="1" applyFont="1" applyBorder="1" applyAlignment="1" applyProtection="1"/>
    <xf numFmtId="170" fontId="27" fillId="0" borderId="0" xfId="0" applyNumberFormat="1" applyFont="1" applyAlignment="1" applyProtection="1"/>
    <xf numFmtId="166" fontId="27" fillId="2" borderId="3" xfId="0" applyNumberFormat="1" applyFont="1" applyFill="1" applyBorder="1" applyAlignment="1" applyProtection="1"/>
    <xf numFmtId="166" fontId="27" fillId="2" borderId="0" xfId="0" applyNumberFormat="1" applyFont="1" applyFill="1" applyAlignment="1" applyProtection="1"/>
    <xf numFmtId="170" fontId="27" fillId="2" borderId="3" xfId="0" applyNumberFormat="1" applyFont="1" applyFill="1" applyBorder="1" applyAlignment="1" applyProtection="1"/>
    <xf numFmtId="170" fontId="27" fillId="2" borderId="0" xfId="0" applyNumberFormat="1" applyFont="1" applyFill="1" applyAlignment="1" applyProtection="1"/>
    <xf numFmtId="2" fontId="27" fillId="0" borderId="0" xfId="0" applyNumberFormat="1" applyFont="1" applyAlignment="1" applyProtection="1"/>
    <xf numFmtId="166" fontId="27" fillId="2" borderId="1" xfId="0" applyNumberFormat="1" applyFont="1" applyFill="1" applyBorder="1" applyAlignment="1" applyProtection="1"/>
    <xf numFmtId="166" fontId="27" fillId="2" borderId="7" xfId="0" applyNumberFormat="1" applyFont="1" applyFill="1" applyBorder="1" applyAlignment="1" applyProtection="1"/>
    <xf numFmtId="170" fontId="27" fillId="2" borderId="1" xfId="0" applyNumberFormat="1" applyFont="1" applyFill="1" applyBorder="1" applyAlignment="1" applyProtection="1"/>
    <xf numFmtId="170" fontId="27" fillId="2" borderId="7" xfId="0" applyNumberFormat="1" applyFont="1" applyFill="1" applyBorder="1" applyAlignment="1" applyProtection="1"/>
    <xf numFmtId="166" fontId="27" fillId="0" borderId="3" xfId="0" applyNumberFormat="1" applyFont="1" applyBorder="1" applyAlignment="1" applyProtection="1"/>
    <xf numFmtId="166" fontId="27" fillId="0" borderId="0" xfId="0" applyNumberFormat="1" applyFont="1" applyAlignment="1" applyProtection="1"/>
    <xf numFmtId="170" fontId="27" fillId="0" borderId="3" xfId="0" applyNumberFormat="1" applyFont="1" applyBorder="1" applyAlignment="1" applyProtection="1"/>
    <xf numFmtId="170" fontId="27" fillId="0" borderId="0" xfId="0" applyNumberFormat="1" applyFont="1" applyAlignment="1" applyProtection="1"/>
    <xf numFmtId="166" fontId="27" fillId="2" borderId="3" xfId="0" applyNumberFormat="1" applyFont="1" applyFill="1" applyBorder="1" applyAlignment="1" applyProtection="1"/>
    <xf numFmtId="166" fontId="27" fillId="2" borderId="0" xfId="0" applyNumberFormat="1" applyFont="1" applyFill="1" applyAlignment="1" applyProtection="1"/>
    <xf numFmtId="170" fontId="27" fillId="2" borderId="3" xfId="0" applyNumberFormat="1" applyFont="1" applyFill="1" applyBorder="1" applyAlignment="1" applyProtection="1"/>
    <xf numFmtId="170" fontId="27" fillId="2" borderId="0" xfId="0" applyNumberFormat="1" applyFont="1" applyFill="1" applyAlignment="1" applyProtection="1"/>
    <xf numFmtId="170" fontId="1" fillId="0" borderId="3" xfId="0" applyNumberFormat="1" applyFont="1" applyBorder="1" applyAlignment="1" applyProtection="1"/>
    <xf numFmtId="170" fontId="1" fillId="0" borderId="0" xfId="0" applyNumberFormat="1" applyFont="1" applyAlignment="1" applyProtection="1"/>
    <xf numFmtId="0" fontId="7" fillId="0" borderId="1" xfId="0" applyNumberFormat="1" applyFont="1" applyFill="1" applyBorder="1" applyAlignment="1" applyProtection="1">
      <alignment horizontal="center"/>
    </xf>
    <xf numFmtId="0" fontId="27" fillId="0" borderId="0" xfId="0" applyNumberFormat="1" applyFont="1" applyAlignment="1" applyProtection="1"/>
    <xf numFmtId="0" fontId="7" fillId="0" borderId="1" xfId="0" applyNumberFormat="1" applyFont="1" applyFill="1" applyBorder="1" applyAlignment="1" applyProtection="1">
      <alignment horizontal="centerContinuous"/>
    </xf>
    <xf numFmtId="0" fontId="7" fillId="0" borderId="7" xfId="0" applyNumberFormat="1" applyFont="1" applyFill="1" applyBorder="1" applyAlignment="1" applyProtection="1">
      <alignment horizontal="centerContinuous"/>
    </xf>
    <xf numFmtId="0" fontId="7" fillId="0" borderId="9" xfId="0" applyNumberFormat="1" applyFont="1" applyFill="1" applyBorder="1" applyAlignment="1" applyProtection="1">
      <alignment horizontal="centerContinuous"/>
    </xf>
    <xf numFmtId="0" fontId="8" fillId="0" borderId="2" xfId="0" applyNumberFormat="1" applyFont="1" applyFill="1" applyBorder="1" applyAlignment="1" applyProtection="1">
      <alignment horizontal="center"/>
    </xf>
    <xf numFmtId="0" fontId="8" fillId="0" borderId="10" xfId="0" applyNumberFormat="1" applyFont="1" applyFill="1" applyBorder="1" applyAlignment="1" applyProtection="1">
      <alignment horizontal="center"/>
    </xf>
    <xf numFmtId="0" fontId="8" fillId="0" borderId="11" xfId="0" applyNumberFormat="1" applyFont="1" applyFill="1" applyBorder="1" applyAlignment="1" applyProtection="1">
      <alignment horizontal="center"/>
    </xf>
    <xf numFmtId="0" fontId="8" fillId="0" borderId="11" xfId="0" applyNumberFormat="1" applyFont="1" applyFill="1" applyBorder="1" applyAlignment="1" applyProtection="1">
      <alignment horizontal="center" wrapText="1"/>
    </xf>
    <xf numFmtId="0" fontId="8" fillId="0" borderId="10" xfId="0" applyNumberFormat="1" applyFont="1" applyFill="1" applyBorder="1" applyAlignment="1" applyProtection="1">
      <alignment horizontal="center" wrapText="1"/>
    </xf>
    <xf numFmtId="165" fontId="27" fillId="0" borderId="0" xfId="0" applyNumberFormat="1" applyFont="1" applyAlignment="1" applyProtection="1"/>
    <xf numFmtId="166" fontId="27" fillId="2" borderId="1" xfId="0" applyNumberFormat="1" applyFont="1" applyFill="1" applyBorder="1" applyAlignment="1" applyProtection="1"/>
    <xf numFmtId="166" fontId="27" fillId="2" borderId="7" xfId="0" applyNumberFormat="1" applyFont="1" applyFill="1" applyBorder="1" applyAlignment="1" applyProtection="1"/>
    <xf numFmtId="170" fontId="27" fillId="2" borderId="1" xfId="0" applyNumberFormat="1" applyFont="1" applyFill="1" applyBorder="1" applyAlignment="1" applyProtection="1"/>
    <xf numFmtId="170" fontId="27" fillId="2" borderId="7" xfId="0" applyNumberFormat="1" applyFont="1" applyFill="1" applyBorder="1" applyAlignment="1" applyProtection="1"/>
    <xf numFmtId="0" fontId="27" fillId="0" borderId="7" xfId="0" applyNumberFormat="1" applyFont="1" applyBorder="1" applyAlignment="1" applyProtection="1"/>
    <xf numFmtId="165" fontId="27" fillId="0" borderId="7" xfId="0" applyNumberFormat="1" applyFont="1" applyBorder="1" applyAlignment="1" applyProtection="1"/>
    <xf numFmtId="2" fontId="27" fillId="0" borderId="7" xfId="0" applyNumberFormat="1" applyFont="1" applyBorder="1" applyAlignment="1" applyProtection="1"/>
    <xf numFmtId="166" fontId="27" fillId="0" borderId="3" xfId="0" applyNumberFormat="1" applyFont="1" applyBorder="1" applyAlignment="1" applyProtection="1"/>
    <xf numFmtId="166" fontId="27" fillId="0" borderId="0" xfId="0" applyNumberFormat="1" applyFont="1" applyAlignment="1" applyProtection="1"/>
    <xf numFmtId="170" fontId="27" fillId="0" borderId="3" xfId="0" applyNumberFormat="1" applyFont="1" applyBorder="1" applyAlignment="1" applyProtection="1"/>
    <xf numFmtId="170" fontId="27" fillId="0" borderId="0" xfId="0" applyNumberFormat="1" applyFont="1" applyAlignment="1" applyProtection="1"/>
    <xf numFmtId="166" fontId="27" fillId="2" borderId="3" xfId="0" applyNumberFormat="1" applyFont="1" applyFill="1" applyBorder="1" applyAlignment="1" applyProtection="1"/>
    <xf numFmtId="166" fontId="27" fillId="2" borderId="0" xfId="0" applyNumberFormat="1" applyFont="1" applyFill="1" applyAlignment="1" applyProtection="1"/>
    <xf numFmtId="170" fontId="27" fillId="2" borderId="3" xfId="0" applyNumberFormat="1" applyFont="1" applyFill="1" applyBorder="1" applyAlignment="1" applyProtection="1"/>
    <xf numFmtId="170" fontId="27" fillId="2" borderId="0" xfId="0" applyNumberFormat="1" applyFont="1" applyFill="1" applyAlignment="1" applyProtection="1"/>
    <xf numFmtId="2" fontId="27" fillId="0" borderId="0" xfId="0" applyNumberFormat="1" applyFont="1" applyAlignment="1" applyProtection="1"/>
    <xf numFmtId="0" fontId="7" fillId="0" borderId="9" xfId="0" applyNumberFormat="1" applyFont="1" applyFill="1" applyBorder="1" applyAlignment="1" applyProtection="1">
      <alignment horizontal="center"/>
    </xf>
    <xf numFmtId="0" fontId="25" fillId="0" borderId="0" xfId="0" applyFont="1" applyFill="1"/>
    <xf numFmtId="166" fontId="27" fillId="2" borderId="1" xfId="0" applyNumberFormat="1" applyFont="1" applyFill="1" applyBorder="1" applyAlignment="1" applyProtection="1"/>
    <xf numFmtId="166" fontId="27" fillId="2" borderId="7" xfId="0" applyNumberFormat="1" applyFont="1" applyFill="1" applyBorder="1" applyAlignment="1" applyProtection="1"/>
    <xf numFmtId="170" fontId="27" fillId="2" borderId="1" xfId="0" applyNumberFormat="1" applyFont="1" applyFill="1" applyBorder="1" applyAlignment="1" applyProtection="1"/>
    <xf numFmtId="170" fontId="27" fillId="2" borderId="7" xfId="0" applyNumberFormat="1" applyFont="1" applyFill="1" applyBorder="1" applyAlignment="1" applyProtection="1"/>
    <xf numFmtId="166" fontId="27" fillId="0" borderId="3" xfId="0" applyNumberFormat="1" applyFont="1" applyBorder="1" applyAlignment="1" applyProtection="1"/>
    <xf numFmtId="166" fontId="27" fillId="0" borderId="0" xfId="0" applyNumberFormat="1" applyFont="1" applyAlignment="1" applyProtection="1"/>
    <xf numFmtId="170" fontId="27" fillId="0" borderId="3" xfId="0" applyNumberFormat="1" applyFont="1" applyBorder="1" applyAlignment="1" applyProtection="1"/>
    <xf numFmtId="170" fontId="27" fillId="0" borderId="0" xfId="0" applyNumberFormat="1" applyFont="1" applyAlignment="1" applyProtection="1"/>
    <xf numFmtId="166" fontId="27" fillId="2" borderId="3" xfId="0" applyNumberFormat="1" applyFont="1" applyFill="1" applyBorder="1" applyAlignment="1" applyProtection="1"/>
    <xf numFmtId="166" fontId="27" fillId="2" borderId="0" xfId="0" applyNumberFormat="1" applyFont="1" applyFill="1" applyAlignment="1" applyProtection="1"/>
    <xf numFmtId="170" fontId="27" fillId="2" borderId="3" xfId="0" applyNumberFormat="1" applyFont="1" applyFill="1" applyBorder="1" applyAlignment="1" applyProtection="1"/>
    <xf numFmtId="170" fontId="27" fillId="2" borderId="0" xfId="0" applyNumberFormat="1" applyFont="1" applyFill="1" applyAlignment="1" applyProtection="1"/>
    <xf numFmtId="0" fontId="18" fillId="0" borderId="0" xfId="0" applyFont="1" applyFill="1"/>
  </cellXfs>
  <cellStyles count="2">
    <cellStyle name="Normal" xfId="0" builtinId="0"/>
    <cellStyle name="Normal 2" xfId="1" xr:uid="{012CF6F3-8AE9-44E6-A381-57765AF3F4D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A54F0F"/>
      <rgbColor rgb="0000FFFF"/>
      <rgbColor rgb="00800000"/>
      <rgbColor rgb="00008000"/>
      <rgbColor rgb="00000080"/>
      <rgbColor rgb="00808000"/>
      <rgbColor rgb="00D0006F"/>
      <rgbColor rgb="00008080"/>
      <rgbColor rgb="00C0C0C0"/>
      <rgbColor rgb="00808080"/>
      <rgbColor rgb="009999FF"/>
      <rgbColor rgb="006E6259"/>
      <rgbColor rgb="00620C0B"/>
      <rgbColor rgb="00590001"/>
      <rgbColor rgb="00404549"/>
      <rgbColor rgb="00CD9B7A"/>
      <rgbColor rgb="00990033"/>
      <rgbColor rgb="00EAEAEA"/>
      <rgbColor rgb="00000080"/>
      <rgbColor rgb="003366FF"/>
      <rgbColor rgb="00579A32"/>
      <rgbColor rgb="00CC9900"/>
      <rgbColor rgb="00D22630"/>
      <rgbColor rgb="00800000"/>
      <rgbColor rgb="0000BFB3"/>
      <rgbColor rgb="000000FF"/>
      <rgbColor rgb="00009CDE"/>
      <rgbColor rgb="00CCFFFF"/>
      <rgbColor rgb="00CCFFCC"/>
      <rgbColor rgb="00CDE499"/>
      <rgbColor rgb="0099D7F2"/>
      <rgbColor rgb="00666666"/>
      <rgbColor rgb="00CC99FF"/>
      <rgbColor rgb="00F0A8AB"/>
      <rgbColor rgb="003366FF"/>
      <rgbColor rgb="0033CCCC"/>
      <rgbColor rgb="0084BD00"/>
      <rgbColor rgb="00FEDB00"/>
      <rgbColor rgb="00FF9900"/>
      <rgbColor rgb="00FE50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C58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714374</xdr:colOff>
      <xdr:row>58</xdr:row>
      <xdr:rowOff>92076</xdr:rowOff>
    </xdr:from>
    <xdr:to>
      <xdr:col>12</xdr:col>
      <xdr:colOff>483346</xdr:colOff>
      <xdr:row>58</xdr:row>
      <xdr:rowOff>426197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C28466-23F9-4759-9CC6-F1A352136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8424" y="11407776"/>
          <a:ext cx="2600325" cy="33094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0</xdr:row>
      <xdr:rowOff>137160</xdr:rowOff>
    </xdr:from>
    <xdr:to>
      <xdr:col>13</xdr:col>
      <xdr:colOff>76200</xdr:colOff>
      <xdr:row>41</xdr:row>
      <xdr:rowOff>68580</xdr:rowOff>
    </xdr:to>
    <xdr:pic>
      <xdr:nvPicPr>
        <xdr:cNvPr id="54291" name="Picture 5">
          <a:extLst>
            <a:ext uri="{FF2B5EF4-FFF2-40B4-BE49-F238E27FC236}">
              <a16:creationId xmlns:a16="http://schemas.microsoft.com/office/drawing/2014/main" id="{02129950-7430-4A33-B40A-F6ADE2AA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37160"/>
          <a:ext cx="7863840" cy="6804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0</xdr:row>
      <xdr:rowOff>190500</xdr:rowOff>
    </xdr:from>
    <xdr:to>
      <xdr:col>12</xdr:col>
      <xdr:colOff>441960</xdr:colOff>
      <xdr:row>39</xdr:row>
      <xdr:rowOff>175260</xdr:rowOff>
    </xdr:to>
    <xdr:pic>
      <xdr:nvPicPr>
        <xdr:cNvPr id="55315" name="Picture 6">
          <a:extLst>
            <a:ext uri="{FF2B5EF4-FFF2-40B4-BE49-F238E27FC236}">
              <a16:creationId xmlns:a16="http://schemas.microsoft.com/office/drawing/2014/main" id="{4EAB076F-F7EB-42DB-94D1-558940131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67640"/>
          <a:ext cx="7597140" cy="6537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58</xdr:row>
      <xdr:rowOff>114300</xdr:rowOff>
    </xdr:from>
    <xdr:to>
      <xdr:col>12</xdr:col>
      <xdr:colOff>419100</xdr:colOff>
      <xdr:row>58</xdr:row>
      <xdr:rowOff>448421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B07EA5-FECF-4E65-9829-AF1AB09B2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0" y="11430000"/>
          <a:ext cx="2600325" cy="334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205740</xdr:colOff>
      <xdr:row>0</xdr:row>
      <xdr:rowOff>0</xdr:rowOff>
    </xdr:from>
    <xdr:ext cx="1243968" cy="352168"/>
    <xdr:sp macro="" textlink="">
      <xdr:nvSpPr>
        <xdr:cNvPr id="46082" name="Arrow: Right 1">
          <a:extLst>
            <a:ext uri="{FF2B5EF4-FFF2-40B4-BE49-F238E27FC236}">
              <a16:creationId xmlns:a16="http://schemas.microsoft.com/office/drawing/2014/main" id="{D9EA7C32-698F-45E7-A710-FD0C721B8556}"/>
            </a:ext>
          </a:extLst>
        </xdr:cNvPr>
        <xdr:cNvSpPr>
          <a:spLocks noChangeArrowheads="1"/>
        </xdr:cNvSpPr>
      </xdr:nvSpPr>
      <xdr:spPr bwMode="auto">
        <a:xfrm rot="10800000">
          <a:off x="2767965" y="0"/>
          <a:ext cx="1243968" cy="352168"/>
        </a:xfrm>
        <a:prstGeom prst="rightArrow">
          <a:avLst>
            <a:gd name="adj1" fmla="val 50000"/>
            <a:gd name="adj2" fmla="val 17500"/>
          </a:avLst>
        </a:prstGeom>
        <a:solidFill>
          <a:srgbClr val="FFC000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wrap="square" lIns="18288" tIns="0" rIns="0" bIns="0" anchor="ctr" upright="1">
          <a:spAutoFit/>
        </a:bodyPr>
        <a:lstStyle/>
        <a:p>
          <a:endParaRPr 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258444</xdr:colOff>
      <xdr:row>0</xdr:row>
      <xdr:rowOff>0</xdr:rowOff>
    </xdr:from>
    <xdr:ext cx="535306" cy="352168"/>
    <xdr:sp macro="" textlink="">
      <xdr:nvSpPr>
        <xdr:cNvPr id="49153" name="Arrow: Right 1">
          <a:extLst>
            <a:ext uri="{FF2B5EF4-FFF2-40B4-BE49-F238E27FC236}">
              <a16:creationId xmlns:a16="http://schemas.microsoft.com/office/drawing/2014/main" id="{B11403DA-59E7-4662-AD20-24ABC91C38B2}"/>
            </a:ext>
          </a:extLst>
        </xdr:cNvPr>
        <xdr:cNvSpPr>
          <a:spLocks noChangeArrowheads="1"/>
        </xdr:cNvSpPr>
      </xdr:nvSpPr>
      <xdr:spPr bwMode="auto">
        <a:xfrm rot="10800000">
          <a:off x="4077969" y="0"/>
          <a:ext cx="535306" cy="352168"/>
        </a:xfrm>
        <a:prstGeom prst="rightArrow">
          <a:avLst>
            <a:gd name="adj1" fmla="val 50000"/>
            <a:gd name="adj2" fmla="val 17500"/>
          </a:avLst>
        </a:prstGeom>
        <a:solidFill>
          <a:srgbClr val="FFC000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wrap="square" lIns="18288" tIns="0" rIns="0" bIns="0" anchor="ctr" upright="1">
          <a:spAutoFit/>
        </a:bodyPr>
        <a:lstStyle/>
        <a:p>
          <a:endParaRPr lang="en-US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769620</xdr:colOff>
      <xdr:row>2</xdr:row>
      <xdr:rowOff>22860</xdr:rowOff>
    </xdr:to>
    <xdr:pic>
      <xdr:nvPicPr>
        <xdr:cNvPr id="29723" name="Picture 2">
          <a:extLst>
            <a:ext uri="{FF2B5EF4-FFF2-40B4-BE49-F238E27FC236}">
              <a16:creationId xmlns:a16="http://schemas.microsoft.com/office/drawing/2014/main" id="{478885A9-CABC-4599-A2F7-5FB108B5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496300" cy="1280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18</xdr:col>
      <xdr:colOff>228600</xdr:colOff>
      <xdr:row>42</xdr:row>
      <xdr:rowOff>30480</xdr:rowOff>
    </xdr:to>
    <xdr:pic>
      <xdr:nvPicPr>
        <xdr:cNvPr id="50195" name="Picture 1">
          <a:extLst>
            <a:ext uri="{FF2B5EF4-FFF2-40B4-BE49-F238E27FC236}">
              <a16:creationId xmlns:a16="http://schemas.microsoft.com/office/drawing/2014/main" id="{D5C26158-ACA7-49CD-862B-8186CDCE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2920"/>
          <a:ext cx="11201400" cy="6568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137160</xdr:rowOff>
    </xdr:from>
    <xdr:to>
      <xdr:col>16</xdr:col>
      <xdr:colOff>137160</xdr:colOff>
      <xdr:row>50</xdr:row>
      <xdr:rowOff>45720</xdr:rowOff>
    </xdr:to>
    <xdr:pic>
      <xdr:nvPicPr>
        <xdr:cNvPr id="51219" name="Picture 1">
          <a:extLst>
            <a:ext uri="{FF2B5EF4-FFF2-40B4-BE49-F238E27FC236}">
              <a16:creationId xmlns:a16="http://schemas.microsoft.com/office/drawing/2014/main" id="{407E7AC9-EAFE-4D70-B0C5-EA569F4E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04800"/>
          <a:ext cx="9700260" cy="812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</xdr:row>
      <xdr:rowOff>144780</xdr:rowOff>
    </xdr:from>
    <xdr:to>
      <xdr:col>15</xdr:col>
      <xdr:colOff>236220</xdr:colOff>
      <xdr:row>48</xdr:row>
      <xdr:rowOff>45720</xdr:rowOff>
    </xdr:to>
    <xdr:pic>
      <xdr:nvPicPr>
        <xdr:cNvPr id="52243" name="Picture 2">
          <a:extLst>
            <a:ext uri="{FF2B5EF4-FFF2-40B4-BE49-F238E27FC236}">
              <a16:creationId xmlns:a16="http://schemas.microsoft.com/office/drawing/2014/main" id="{EA727F61-5D3C-421F-A3AC-02EE95739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312420"/>
          <a:ext cx="8961120" cy="7780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0</xdr:row>
      <xdr:rowOff>175260</xdr:rowOff>
    </xdr:from>
    <xdr:to>
      <xdr:col>11</xdr:col>
      <xdr:colOff>388620</xdr:colOff>
      <xdr:row>36</xdr:row>
      <xdr:rowOff>60960</xdr:rowOff>
    </xdr:to>
    <xdr:pic>
      <xdr:nvPicPr>
        <xdr:cNvPr id="53267" name="Picture 3">
          <a:extLst>
            <a:ext uri="{FF2B5EF4-FFF2-40B4-BE49-F238E27FC236}">
              <a16:creationId xmlns:a16="http://schemas.microsoft.com/office/drawing/2014/main" id="{3D705E27-1B8B-4295-BABC-BFF2247A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67640"/>
          <a:ext cx="6934200" cy="5928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361949</xdr:colOff>
      <xdr:row>0</xdr:row>
      <xdr:rowOff>101600</xdr:rowOff>
    </xdr:from>
    <xdr:to>
      <xdr:col>22</xdr:col>
      <xdr:colOff>577850</xdr:colOff>
      <xdr:row>36</xdr:row>
      <xdr:rowOff>44450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D099795-C3CA-0CD2-7A7E-C61D7B16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49" y="101600"/>
          <a:ext cx="6921501" cy="577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M67"/>
  <sheetViews>
    <sheetView tabSelected="1" zoomScale="85" zoomScaleNormal="85" zoomScaleSheetLayoutView="85" workbookViewId="0">
      <pane ySplit="5" topLeftCell="A6" activePane="bottomLeft" state="frozen"/>
      <selection pane="bottomLeft" activeCell="B14" sqref="B14"/>
    </sheetView>
  </sheetViews>
  <sheetFormatPr defaultColWidth="9.140625" defaultRowHeight="15"/>
  <cols>
    <col min="1" max="1" width="41.7109375" style="64" bestFit="1" customWidth="1"/>
    <col min="2" max="6" width="13.5703125" style="64" customWidth="1"/>
    <col min="7" max="7" width="13.5703125" style="66" customWidth="1"/>
    <col min="8" max="9" width="13.5703125" style="64" customWidth="1"/>
    <col min="10" max="11" width="13.5703125" style="66" customWidth="1"/>
    <col min="12" max="13" width="13.5703125" style="64" customWidth="1"/>
    <col min="14" max="16384" width="9.140625" style="64"/>
  </cols>
  <sheetData>
    <row r="1" spans="1:13" ht="16.5" customHeight="1">
      <c r="A1" s="109" t="str">
        <f>'Current month raw data'!A1</f>
        <v>July 2026 Monthly Report</v>
      </c>
      <c r="B1" s="112" t="str">
        <f>'Current month raw data'!F6</f>
        <v>Current Month - July 2026 vs July 2025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</row>
    <row r="2" spans="1:13">
      <c r="A2" s="110"/>
      <c r="B2" s="115" t="s">
        <v>45</v>
      </c>
      <c r="C2" s="116"/>
      <c r="D2" s="117" t="s">
        <v>2</v>
      </c>
      <c r="E2" s="116"/>
      <c r="F2" s="118" t="s">
        <v>3</v>
      </c>
      <c r="G2" s="118"/>
      <c r="H2" s="118" t="str">
        <f>'Current month raw data'!L7</f>
        <v>Percent Change from July 2025</v>
      </c>
      <c r="I2" s="118"/>
      <c r="J2" s="118"/>
      <c r="K2" s="118"/>
      <c r="L2" s="118"/>
      <c r="M2" s="119"/>
    </row>
    <row r="3" spans="1:13" ht="36.950000000000003" customHeight="1">
      <c r="A3" s="111"/>
      <c r="B3" s="81">
        <f>'Current month raw data'!F8</f>
        <v>2026</v>
      </c>
      <c r="C3" s="82">
        <f>'Current month raw data'!G8</f>
        <v>2025</v>
      </c>
      <c r="D3" s="82">
        <f>'Current month raw data'!H8</f>
        <v>2026</v>
      </c>
      <c r="E3" s="82">
        <f>'Current month raw data'!I8</f>
        <v>2025</v>
      </c>
      <c r="F3" s="96">
        <f>'Current month raw data'!J8</f>
        <v>2026</v>
      </c>
      <c r="G3" s="96">
        <f>'Current month raw data'!K8</f>
        <v>2025</v>
      </c>
      <c r="H3" s="82" t="str">
        <f>'Current month raw data'!L8</f>
        <v>Occ</v>
      </c>
      <c r="I3" s="82" t="str">
        <f>'Current month raw data'!M8</f>
        <v>ADR</v>
      </c>
      <c r="J3" s="82" t="s">
        <v>3</v>
      </c>
      <c r="K3" s="83" t="s">
        <v>78</v>
      </c>
      <c r="L3" s="83" t="s">
        <v>43</v>
      </c>
      <c r="M3" s="84" t="s">
        <v>44</v>
      </c>
    </row>
    <row r="4" spans="1:13">
      <c r="A4" s="85" t="s">
        <v>10</v>
      </c>
      <c r="B4" s="75">
        <f>VLOOKUP($A4,'Current month raw data'!$B:$Q,5,FALSE)</f>
        <v>69.737747660523397</v>
      </c>
      <c r="C4" s="90">
        <f>VLOOKUP($A4,'Current month raw data'!$B:$Q,6,FALSE)</f>
        <v>68.144997361864498</v>
      </c>
      <c r="D4" s="74">
        <f>VLOOKUP($A4,'Current month raw data'!$B:$Q,7,FALSE)</f>
        <v>171.74207536423299</v>
      </c>
      <c r="E4" s="93">
        <f>VLOOKUP($A4,'Current month raw data'!$B:$Q,8,FALSE)</f>
        <v>162.46132492648599</v>
      </c>
      <c r="F4" s="99">
        <f>VLOOKUP($A4,'Current month raw data'!$B:$Q,9,FALSE)</f>
        <v>119.769055144455</v>
      </c>
      <c r="G4" s="101">
        <f>VLOOKUP($A4,'Current month raw data'!$B:$Q,10,FALSE)</f>
        <v>110.70926558520399</v>
      </c>
      <c r="H4" s="98">
        <f>VLOOKUP($A4,'Current month raw data'!$B:$Q,11,FALSE)</f>
        <v>2.3372960016434399</v>
      </c>
      <c r="I4" s="73">
        <f>VLOOKUP($A4,'Current month raw data'!$B:$Q,12,FALSE)</f>
        <v>5.7125906377695896</v>
      </c>
      <c r="J4" s="90">
        <f>VLOOKUP($A4,'Current month raw data'!$B:$Q,13,FALSE)</f>
        <v>8.1834067919798805</v>
      </c>
      <c r="K4" s="73">
        <f>VLOOKUP($A4,'Current month raw data'!$B:$Q,14,FALSE)</f>
        <v>8.6340050159351698</v>
      </c>
      <c r="L4" s="73">
        <f>VLOOKUP($A4,'Current month raw data'!$B:$Q,15,FALSE)</f>
        <v>0.41651325033766201</v>
      </c>
      <c r="M4" s="76">
        <f>VLOOKUP($A4,'Current month raw data'!$B:$Q,16,FALSE)</f>
        <v>2.7635443995275599</v>
      </c>
    </row>
    <row r="5" spans="1:13">
      <c r="A5" s="85" t="s">
        <v>13</v>
      </c>
      <c r="B5" s="75">
        <f>VLOOKUP($A5,'Current month raw data'!$B:$Q,5,FALSE)</f>
        <v>71.8322544350942</v>
      </c>
      <c r="C5" s="91">
        <f>VLOOKUP($A5,'Current month raw data'!$B:$Q,6,FALSE)</f>
        <v>68.870037491664405</v>
      </c>
      <c r="D5" s="74">
        <f>VLOOKUP($A5,'Current month raw data'!$B:$Q,7,FALSE)</f>
        <v>145.57965990044599</v>
      </c>
      <c r="E5" s="94">
        <f>VLOOKUP($A5,'Current month raw data'!$B:$Q,8,FALSE)</f>
        <v>137.914994143982</v>
      </c>
      <c r="F5" s="74">
        <f>VLOOKUP($A5,'Current month raw data'!$B:$Q,9,FALSE)</f>
        <v>104.57315170543301</v>
      </c>
      <c r="G5" s="102">
        <f>VLOOKUP($A5,'Current month raw data'!$B:$Q,10,FALSE)</f>
        <v>94.982108173587406</v>
      </c>
      <c r="H5" s="73">
        <f>VLOOKUP($A5,'Current month raw data'!$B:$Q,11,FALSE)</f>
        <v>4.3011693492810696</v>
      </c>
      <c r="I5" s="73">
        <f>VLOOKUP($A5,'Current month raw data'!$B:$Q,12,FALSE)</f>
        <v>5.5575289721307399</v>
      </c>
      <c r="J5" s="91">
        <f>VLOOKUP($A5,'Current month raw data'!$B:$Q,13,FALSE)</f>
        <v>10.0977370541385</v>
      </c>
      <c r="K5" s="73">
        <f>VLOOKUP($A5,'Current month raw data'!$B:$Q,14,FALSE)</f>
        <v>10.709714588337601</v>
      </c>
      <c r="L5" s="73">
        <f>VLOOKUP($A5,'Current month raw data'!$B:$Q,15,FALSE)</f>
        <v>0.55584933039831697</v>
      </c>
      <c r="M5" s="76">
        <f>VLOOKUP($A5,'Current month raw data'!$B:$Q,16,FALSE)</f>
        <v>4.8809267007066701</v>
      </c>
    </row>
    <row r="6" spans="1:13" ht="14.25">
      <c r="A6" s="86"/>
      <c r="B6" s="67"/>
      <c r="C6" s="68"/>
      <c r="D6" s="69"/>
      <c r="E6" s="69"/>
      <c r="F6" s="69"/>
      <c r="G6" s="69"/>
      <c r="H6" s="68"/>
      <c r="I6" s="68"/>
      <c r="J6" s="68"/>
      <c r="K6" s="68"/>
      <c r="L6" s="68"/>
      <c r="M6" s="70"/>
    </row>
    <row r="7" spans="1:13">
      <c r="A7" s="85" t="s">
        <v>77</v>
      </c>
      <c r="B7" s="75"/>
      <c r="C7" s="91"/>
      <c r="D7" s="74"/>
      <c r="E7" s="94"/>
      <c r="F7" s="74"/>
      <c r="G7" s="102"/>
      <c r="H7" s="73"/>
      <c r="I7" s="73"/>
      <c r="J7" s="91"/>
      <c r="K7" s="73"/>
      <c r="L7" s="73"/>
      <c r="M7" s="76"/>
    </row>
    <row r="8" spans="1:13" ht="14.25">
      <c r="A8" s="87" t="s">
        <v>71</v>
      </c>
      <c r="B8" s="75">
        <f>VLOOKUP($A8,'Current month raw data'!$B:$Q,5,FALSE)</f>
        <v>72.348551618778998</v>
      </c>
      <c r="C8" s="91">
        <f>VLOOKUP($A8,'Current month raw data'!$B:$Q,6,FALSE)</f>
        <v>66.564011974643705</v>
      </c>
      <c r="D8" s="74">
        <f>VLOOKUP($A8,'Current month raw data'!$B:$Q,7,FALSE)</f>
        <v>352.89302759278797</v>
      </c>
      <c r="E8" s="94">
        <f>VLOOKUP($A8,'Current month raw data'!$B:$Q,8,FALSE)</f>
        <v>326.55149236730801</v>
      </c>
      <c r="F8" s="74">
        <f>VLOOKUP($A8,'Current month raw data'!$B:$Q,9,FALSE)</f>
        <v>255.31299422704001</v>
      </c>
      <c r="G8" s="102">
        <f>VLOOKUP($A8,'Current month raw data'!$B:$Q,10,FALSE)</f>
        <v>217.36577448275301</v>
      </c>
      <c r="H8" s="73">
        <f>VLOOKUP($A8,'Current month raw data'!$B:$Q,11,FALSE)</f>
        <v>8.6901907991043892</v>
      </c>
      <c r="I8" s="73">
        <f>VLOOKUP($A8,'Current month raw data'!$B:$Q,12,FALSE)</f>
        <v>8.0665793423630294</v>
      </c>
      <c r="J8" s="91">
        <f>VLOOKUP($A8,'Current month raw data'!$B:$Q,13,FALSE)</f>
        <v>17.4577712772799</v>
      </c>
      <c r="K8" s="73">
        <f>VLOOKUP($A8,'Current month raw data'!$B:$Q,14,FALSE)</f>
        <v>24.999886467122199</v>
      </c>
      <c r="L8" s="73">
        <f>VLOOKUP($A8,'Current month raw data'!$B:$Q,15,FALSE)</f>
        <v>6.4211291495032699</v>
      </c>
      <c r="M8" s="76">
        <f>VLOOKUP($A8,'Current month raw data'!$B:$Q,16,FALSE)</f>
        <v>15.6693283231564</v>
      </c>
    </row>
    <row r="9" spans="1:13" ht="14.25">
      <c r="A9" s="87" t="s">
        <v>72</v>
      </c>
      <c r="B9" s="75">
        <f>VLOOKUP($A9,'Current month raw data'!$B:$Q,5,FALSE)</f>
        <v>74.7543788335648</v>
      </c>
      <c r="C9" s="91">
        <f>VLOOKUP($A9,'Current month raw data'!$B:$Q,6,FALSE)</f>
        <v>72.210840654189298</v>
      </c>
      <c r="D9" s="74">
        <f>VLOOKUP($A9,'Current month raw data'!$B:$Q,7,FALSE)</f>
        <v>201.80697768298401</v>
      </c>
      <c r="E9" s="94">
        <f>VLOOKUP($A9,'Current month raw data'!$B:$Q,8,FALSE)</f>
        <v>191.57097767771199</v>
      </c>
      <c r="F9" s="74">
        <f>VLOOKUP($A9,'Current month raw data'!$B:$Q,9,FALSE)</f>
        <v>150.85955260970499</v>
      </c>
      <c r="G9" s="102">
        <f>VLOOKUP($A9,'Current month raw data'!$B:$Q,10,FALSE)</f>
        <v>138.33501343052501</v>
      </c>
      <c r="H9" s="73">
        <f>VLOOKUP($A9,'Current month raw data'!$B:$Q,11,FALSE)</f>
        <v>3.5223771892592399</v>
      </c>
      <c r="I9" s="73">
        <f>VLOOKUP($A9,'Current month raw data'!$B:$Q,12,FALSE)</f>
        <v>5.34318931257536</v>
      </c>
      <c r="J9" s="91">
        <f>VLOOKUP($A9,'Current month raw data'!$B:$Q,13,FALSE)</f>
        <v>9.0537737833597003</v>
      </c>
      <c r="K9" s="73">
        <f>VLOOKUP($A9,'Current month raw data'!$B:$Q,14,FALSE)</f>
        <v>11.456042443126901</v>
      </c>
      <c r="L9" s="73">
        <f>VLOOKUP($A9,'Current month raw data'!$B:$Q,15,FALSE)</f>
        <v>2.2028294633246102</v>
      </c>
      <c r="M9" s="76">
        <f>VLOOKUP($A9,'Current month raw data'!$B:$Q,16,FALSE)</f>
        <v>5.8027986151182898</v>
      </c>
    </row>
    <row r="10" spans="1:13" ht="14.25">
      <c r="A10" s="87" t="s">
        <v>73</v>
      </c>
      <c r="B10" s="75">
        <f>VLOOKUP($A10,'Current month raw data'!$B:$Q,5,FALSE)</f>
        <v>79.059261547225503</v>
      </c>
      <c r="C10" s="91">
        <f>VLOOKUP($A10,'Current month raw data'!$B:$Q,6,FALSE)</f>
        <v>73.8272452789938</v>
      </c>
      <c r="D10" s="74">
        <f>VLOOKUP($A10,'Current month raw data'!$B:$Q,7,FALSE)</f>
        <v>166.33639968171701</v>
      </c>
      <c r="E10" s="94">
        <f>VLOOKUP($A10,'Current month raw data'!$B:$Q,8,FALSE)</f>
        <v>156.99761600291899</v>
      </c>
      <c r="F10" s="74">
        <f>VLOOKUP($A10,'Current month raw data'!$B:$Q,9,FALSE)</f>
        <v>131.50432927260701</v>
      </c>
      <c r="G10" s="102">
        <f>VLOOKUP($A10,'Current month raw data'!$B:$Q,10,FALSE)</f>
        <v>115.90701504864801</v>
      </c>
      <c r="H10" s="73">
        <f>VLOOKUP($A10,'Current month raw data'!$B:$Q,11,FALSE)</f>
        <v>7.0868366393191096</v>
      </c>
      <c r="I10" s="73">
        <f>VLOOKUP($A10,'Current month raw data'!$B:$Q,12,FALSE)</f>
        <v>5.9483601831405499</v>
      </c>
      <c r="J10" s="91">
        <f>VLOOKUP($A10,'Current month raw data'!$B:$Q,13,FALSE)</f>
        <v>13.4567473913571</v>
      </c>
      <c r="K10" s="73">
        <f>VLOOKUP($A10,'Current month raw data'!$B:$Q,14,FALSE)</f>
        <v>14.7895194624044</v>
      </c>
      <c r="L10" s="73">
        <f>VLOOKUP($A10,'Current month raw data'!$B:$Q,15,FALSE)</f>
        <v>1.1746961742611</v>
      </c>
      <c r="M10" s="76">
        <f>VLOOKUP($A10,'Current month raw data'!$B:$Q,16,FALSE)</f>
        <v>8.34478161245843</v>
      </c>
    </row>
    <row r="11" spans="1:13" ht="14.25">
      <c r="A11" s="87" t="s">
        <v>74</v>
      </c>
      <c r="B11" s="75">
        <f>VLOOKUP($A11,'Current month raw data'!$B:$Q,5,FALSE)</f>
        <v>74.9558545893386</v>
      </c>
      <c r="C11" s="91">
        <f>VLOOKUP($A11,'Current month raw data'!$B:$Q,6,FALSE)</f>
        <v>72.213929051529803</v>
      </c>
      <c r="D11" s="74">
        <f>VLOOKUP($A11,'Current month raw data'!$B:$Q,7,FALSE)</f>
        <v>138.944574296192</v>
      </c>
      <c r="E11" s="94">
        <f>VLOOKUP($A11,'Current month raw data'!$B:$Q,8,FALSE)</f>
        <v>134.494600500491</v>
      </c>
      <c r="F11" s="74">
        <f>VLOOKUP($A11,'Current month raw data'!$B:$Q,9,FALSE)</f>
        <v>104.147093069229</v>
      </c>
      <c r="G11" s="102">
        <f>VLOOKUP($A11,'Current month raw data'!$B:$Q,10,FALSE)</f>
        <v>97.123835383563005</v>
      </c>
      <c r="H11" s="73">
        <f>VLOOKUP($A11,'Current month raw data'!$B:$Q,11,FALSE)</f>
        <v>3.7969482810612298</v>
      </c>
      <c r="I11" s="73">
        <f>VLOOKUP($A11,'Current month raw data'!$B:$Q,12,FALSE)</f>
        <v>3.3086635293478599</v>
      </c>
      <c r="J11" s="91">
        <f>VLOOKUP($A11,'Current month raw data'!$B:$Q,13,FALSE)</f>
        <v>7.2312400534127699</v>
      </c>
      <c r="K11" s="73">
        <f>VLOOKUP($A11,'Current month raw data'!$B:$Q,14,FALSE)</f>
        <v>6.8137833380586601</v>
      </c>
      <c r="L11" s="73">
        <f>VLOOKUP($A11,'Current month raw data'!$B:$Q,15,FALSE)</f>
        <v>-0.38930512707506898</v>
      </c>
      <c r="M11" s="76">
        <f>VLOOKUP($A11,'Current month raw data'!$B:$Q,16,FALSE)</f>
        <v>3.3928614396555998</v>
      </c>
    </row>
    <row r="12" spans="1:13" ht="14.25">
      <c r="A12" s="87" t="s">
        <v>75</v>
      </c>
      <c r="B12" s="75">
        <f>VLOOKUP($A12,'Current month raw data'!$B:$Q,5,FALSE)</f>
        <v>67.687844217151806</v>
      </c>
      <c r="C12" s="91">
        <f>VLOOKUP($A12,'Current month raw data'!$B:$Q,6,FALSE)</f>
        <v>65.037776867749301</v>
      </c>
      <c r="D12" s="74">
        <f>VLOOKUP($A12,'Current month raw data'!$B:$Q,7,FALSE)</f>
        <v>101.086890261129</v>
      </c>
      <c r="E12" s="94">
        <f>VLOOKUP($A12,'Current month raw data'!$B:$Q,8,FALSE)</f>
        <v>96.593627946483593</v>
      </c>
      <c r="F12" s="74">
        <f>VLOOKUP($A12,'Current month raw data'!$B:$Q,9,FALSE)</f>
        <v>68.423536803916406</v>
      </c>
      <c r="G12" s="102">
        <f>VLOOKUP($A12,'Current month raw data'!$B:$Q,10,FALSE)</f>
        <v>62.822348212298003</v>
      </c>
      <c r="H12" s="73">
        <f>VLOOKUP($A12,'Current month raw data'!$B:$Q,11,FALSE)</f>
        <v>4.0746585708045497</v>
      </c>
      <c r="I12" s="73">
        <f>VLOOKUP($A12,'Current month raw data'!$B:$Q,12,FALSE)</f>
        <v>4.6517171061584301</v>
      </c>
      <c r="J12" s="91">
        <f>VLOOKUP($A12,'Current month raw data'!$B:$Q,13,FALSE)</f>
        <v>8.9159172667186493</v>
      </c>
      <c r="K12" s="73">
        <f>VLOOKUP($A12,'Current month raw data'!$B:$Q,14,FALSE)</f>
        <v>9.5747764407782103</v>
      </c>
      <c r="L12" s="73">
        <f>VLOOKUP($A12,'Current month raw data'!$B:$Q,15,FALSE)</f>
        <v>0.60492459742694005</v>
      </c>
      <c r="M12" s="76">
        <f>VLOOKUP($A12,'Current month raw data'!$B:$Q,16,FALSE)</f>
        <v>4.7042317801874498</v>
      </c>
    </row>
    <row r="13" spans="1:13" ht="14.25">
      <c r="A13" s="87" t="s">
        <v>76</v>
      </c>
      <c r="B13" s="75">
        <f>VLOOKUP($A13,'Current month raw data'!$B:$Q,5,FALSE)</f>
        <v>61.009973134386001</v>
      </c>
      <c r="C13" s="91">
        <f>VLOOKUP($A13,'Current month raw data'!$B:$Q,6,FALSE)</f>
        <v>60.1196253309366</v>
      </c>
      <c r="D13" s="74">
        <f>VLOOKUP($A13,'Current month raw data'!$B:$Q,7,FALSE)</f>
        <v>75.114071618310206</v>
      </c>
      <c r="E13" s="94">
        <f>VLOOKUP($A13,'Current month raw data'!$B:$Q,8,FALSE)</f>
        <v>74.739304102963303</v>
      </c>
      <c r="F13" s="74">
        <f>VLOOKUP($A13,'Current month raw data'!$B:$Q,9,FALSE)</f>
        <v>45.827074914474501</v>
      </c>
      <c r="G13" s="102">
        <f>VLOOKUP($A13,'Current month raw data'!$B:$Q,10,FALSE)</f>
        <v>44.932989601650903</v>
      </c>
      <c r="H13" s="73">
        <f>VLOOKUP($A13,'Current month raw data'!$B:$Q,11,FALSE)</f>
        <v>1.4809603329169001</v>
      </c>
      <c r="I13" s="73">
        <f>VLOOKUP($A13,'Current month raw data'!$B:$Q,12,FALSE)</f>
        <v>0.50143297404882803</v>
      </c>
      <c r="J13" s="91">
        <f>VLOOKUP($A13,'Current month raw data'!$B:$Q,13,FALSE)</f>
        <v>1.98981933040756</v>
      </c>
      <c r="K13" s="73">
        <f>VLOOKUP($A13,'Current month raw data'!$B:$Q,14,FALSE)</f>
        <v>1.0153750296422901</v>
      </c>
      <c r="L13" s="73">
        <f>VLOOKUP($A13,'Current month raw data'!$B:$Q,15,FALSE)</f>
        <v>-0.95543291199335301</v>
      </c>
      <c r="M13" s="76">
        <f>VLOOKUP($A13,'Current month raw data'!$B:$Q,16,FALSE)</f>
        <v>0.51137783848930096</v>
      </c>
    </row>
    <row r="14" spans="1:13" ht="18.600000000000001" customHeight="1">
      <c r="A14" s="72" t="s">
        <v>79</v>
      </c>
      <c r="B14" s="67"/>
      <c r="C14" s="68"/>
      <c r="D14" s="69"/>
      <c r="E14" s="69"/>
      <c r="F14" s="69"/>
      <c r="G14" s="69"/>
      <c r="H14" s="68"/>
      <c r="I14" s="68"/>
      <c r="J14" s="68"/>
      <c r="K14" s="68"/>
      <c r="L14" s="68"/>
      <c r="M14" s="70"/>
    </row>
    <row r="15" spans="1:13" ht="14.25">
      <c r="A15" s="87" t="s">
        <v>50</v>
      </c>
      <c r="B15" s="75">
        <f>VLOOKUP($A15,'Current month raw data'!$B:$Q,5,FALSE)</f>
        <v>67.9689190985209</v>
      </c>
      <c r="C15" s="91">
        <f>VLOOKUP($A15,'Current month raw data'!$B:$Q,6,FALSE)</f>
        <v>67.701595933462997</v>
      </c>
      <c r="D15" s="74">
        <f>VLOOKUP($A15,'Current month raw data'!$B:$Q,7,FALSE)</f>
        <v>123.742419651075</v>
      </c>
      <c r="E15" s="94">
        <f>VLOOKUP($A15,'Current month raw data'!$B:$Q,8,FALSE)</f>
        <v>121.422633241187</v>
      </c>
      <c r="F15" s="74">
        <f>VLOOKUP($A15,'Current month raw data'!$B:$Q,9,FALSE)</f>
        <v>84.106385103191599</v>
      </c>
      <c r="G15" s="102">
        <f>VLOOKUP($A15,'Current month raw data'!$B:$Q,10,FALSE)</f>
        <v>82.205060528719599</v>
      </c>
      <c r="H15" s="73">
        <f>VLOOKUP($A15,'Current month raw data'!$B:$Q,11,FALSE)</f>
        <v>0.39485504200028199</v>
      </c>
      <c r="I15" s="73">
        <f>VLOOKUP($A15,'Current month raw data'!$B:$Q,12,FALSE)</f>
        <v>1.91050576648232</v>
      </c>
      <c r="J15" s="91">
        <f>VLOOKUP($A15,'Current month raw data'!$B:$Q,13,FALSE)</f>
        <v>2.31290453682927</v>
      </c>
      <c r="K15" s="73">
        <f>VLOOKUP($A15,'Current month raw data'!$B:$Q,14,FALSE)</f>
        <v>4.5088828281566302</v>
      </c>
      <c r="L15" s="73">
        <f>VLOOKUP($A15,'Current month raw data'!$B:$Q,15,FALSE)</f>
        <v>2.1463355979077701</v>
      </c>
      <c r="M15" s="76">
        <f>VLOOKUP($A15,'Current month raw data'!$B:$Q,16,FALSE)</f>
        <v>2.54966555423464</v>
      </c>
    </row>
    <row r="16" spans="1:13" ht="14.25">
      <c r="A16" s="87" t="s">
        <v>51</v>
      </c>
      <c r="B16" s="75">
        <f>VLOOKUP($A16,'Current month raw data'!$B:$Q,5,FALSE)</f>
        <v>62.9268900236642</v>
      </c>
      <c r="C16" s="91">
        <f>VLOOKUP($A16,'Current month raw data'!$B:$Q,6,FALSE)</f>
        <v>64.538547764354206</v>
      </c>
      <c r="D16" s="74">
        <f>VLOOKUP($A16,'Current month raw data'!$B:$Q,7,FALSE)</f>
        <v>137.587920988045</v>
      </c>
      <c r="E16" s="94">
        <f>VLOOKUP($A16,'Current month raw data'!$B:$Q,8,FALSE)</f>
        <v>129.058300976494</v>
      </c>
      <c r="F16" s="74">
        <f>VLOOKUP($A16,'Current month raw data'!$B:$Q,9,FALSE)</f>
        <v>86.579799725993198</v>
      </c>
      <c r="G16" s="102">
        <f>VLOOKUP($A16,'Current month raw data'!$B:$Q,10,FALSE)</f>
        <v>83.292353219578999</v>
      </c>
      <c r="H16" s="73">
        <f>VLOOKUP($A16,'Current month raw data'!$B:$Q,11,FALSE)</f>
        <v>-2.4972017445675201</v>
      </c>
      <c r="I16" s="73">
        <f>VLOOKUP($A16,'Current month raw data'!$B:$Q,12,FALSE)</f>
        <v>6.6091215729735397</v>
      </c>
      <c r="J16" s="91">
        <f>VLOOKUP($A16,'Current month raw data'!$B:$Q,13,FALSE)</f>
        <v>3.9468767291851301</v>
      </c>
      <c r="K16" s="73">
        <f>VLOOKUP($A16,'Current month raw data'!$B:$Q,14,FALSE)</f>
        <v>3.9468767291851301</v>
      </c>
      <c r="L16" s="73">
        <f>VLOOKUP($A16,'Current month raw data'!$B:$Q,15,FALSE)</f>
        <v>0</v>
      </c>
      <c r="M16" s="76">
        <f>VLOOKUP($A16,'Current month raw data'!$B:$Q,16,FALSE)</f>
        <v>-2.4972017445675201</v>
      </c>
    </row>
    <row r="17" spans="1:13" ht="14.25">
      <c r="A17" s="87" t="s">
        <v>52</v>
      </c>
      <c r="B17" s="75">
        <f>VLOOKUP($A17,'Current month raw data'!$B:$Q,5,FALSE)</f>
        <v>63.050818662532599</v>
      </c>
      <c r="C17" s="91">
        <f>VLOOKUP($A17,'Current month raw data'!$B:$Q,6,FALSE)</f>
        <v>68.451230648346694</v>
      </c>
      <c r="D17" s="74">
        <f>VLOOKUP($A17,'Current month raw data'!$B:$Q,7,FALSE)</f>
        <v>170.24324890535499</v>
      </c>
      <c r="E17" s="94">
        <f>VLOOKUP($A17,'Current month raw data'!$B:$Q,8,FALSE)</f>
        <v>171.161379641981</v>
      </c>
      <c r="F17" s="74">
        <f>VLOOKUP($A17,'Current month raw data'!$B:$Q,9,FALSE)</f>
        <v>107.339762152519</v>
      </c>
      <c r="G17" s="102">
        <f>VLOOKUP($A17,'Current month raw data'!$B:$Q,10,FALSE)</f>
        <v>117.162070759625</v>
      </c>
      <c r="H17" s="73">
        <f>VLOOKUP($A17,'Current month raw data'!$B:$Q,11,FALSE)</f>
        <v>-7.8894300871777299</v>
      </c>
      <c r="I17" s="73">
        <f>VLOOKUP($A17,'Current month raw data'!$B:$Q,12,FALSE)</f>
        <v>-0.53641232534286298</v>
      </c>
      <c r="J17" s="91">
        <f>VLOOKUP($A17,'Current month raw data'!$B:$Q,13,FALSE)</f>
        <v>-8.3835225371336701</v>
      </c>
      <c r="K17" s="73">
        <f>VLOOKUP($A17,'Current month raw data'!$B:$Q,14,FALSE)</f>
        <v>-8.3835225371336701</v>
      </c>
      <c r="L17" s="73">
        <f>VLOOKUP($A17,'Current month raw data'!$B:$Q,15,FALSE)</f>
        <v>0</v>
      </c>
      <c r="M17" s="76">
        <f>VLOOKUP($A17,'Current month raw data'!$B:$Q,16,FALSE)</f>
        <v>-7.8894300871777299</v>
      </c>
    </row>
    <row r="18" spans="1:13" ht="14.25">
      <c r="A18" s="87" t="s">
        <v>53</v>
      </c>
      <c r="B18" s="75">
        <f>VLOOKUP($A18,'Current month raw data'!$B:$Q,5,FALSE)</f>
        <v>78.369130509005501</v>
      </c>
      <c r="C18" s="91">
        <f>VLOOKUP($A18,'Current month raw data'!$B:$Q,6,FALSE)</f>
        <v>74.965141814002706</v>
      </c>
      <c r="D18" s="74">
        <f>VLOOKUP($A18,'Current month raw data'!$B:$Q,7,FALSE)</f>
        <v>173.96718565907199</v>
      </c>
      <c r="E18" s="94">
        <f>VLOOKUP($A18,'Current month raw data'!$B:$Q,8,FALSE)</f>
        <v>165.23153886359299</v>
      </c>
      <c r="F18" s="74">
        <f>VLOOKUP($A18,'Current month raw data'!$B:$Q,9,FALSE)</f>
        <v>136.33657077200201</v>
      </c>
      <c r="G18" s="102">
        <f>VLOOKUP($A18,'Current month raw data'!$B:$Q,10,FALSE)</f>
        <v>123.866057430552</v>
      </c>
      <c r="H18" s="73">
        <f>VLOOKUP($A18,'Current month raw data'!$B:$Q,11,FALSE)</f>
        <v>4.5407620297023001</v>
      </c>
      <c r="I18" s="73">
        <f>VLOOKUP($A18,'Current month raw data'!$B:$Q,12,FALSE)</f>
        <v>5.2869124475628002</v>
      </c>
      <c r="J18" s="91">
        <f>VLOOKUP($A18,'Current month raw data'!$B:$Q,13,FALSE)</f>
        <v>10.067740590227601</v>
      </c>
      <c r="K18" s="73">
        <f>VLOOKUP($A18,'Current month raw data'!$B:$Q,14,FALSE)</f>
        <v>8.8734498059919495</v>
      </c>
      <c r="L18" s="73">
        <f>VLOOKUP($A18,'Current month raw data'!$B:$Q,15,FALSE)</f>
        <v>-1.08505069499148</v>
      </c>
      <c r="M18" s="76">
        <f>VLOOKUP($A18,'Current month raw data'!$B:$Q,16,FALSE)</f>
        <v>3.4064417647496201</v>
      </c>
    </row>
    <row r="19" spans="1:13" ht="14.25">
      <c r="A19" s="88" t="s">
        <v>54</v>
      </c>
      <c r="B19" s="75">
        <f>VLOOKUP($A19,'Current month raw data'!$B:$Q,5,FALSE)</f>
        <v>76.301154539382395</v>
      </c>
      <c r="C19" s="91">
        <f>VLOOKUP($A19,'Current month raw data'!$B:$Q,6,FALSE)</f>
        <v>69.953090801718005</v>
      </c>
      <c r="D19" s="74">
        <f>VLOOKUP($A19,'Current month raw data'!$B:$Q,7,FALSE)</f>
        <v>151.209761322074</v>
      </c>
      <c r="E19" s="94">
        <f>VLOOKUP($A19,'Current month raw data'!$B:$Q,8,FALSE)</f>
        <v>137.964123684512</v>
      </c>
      <c r="F19" s="74">
        <f>VLOOKUP($A19,'Current month raw data'!$B:$Q,9,FALSE)</f>
        <v>115.374793664987</v>
      </c>
      <c r="G19" s="102">
        <f>VLOOKUP($A19,'Current month raw data'!$B:$Q,10,FALSE)</f>
        <v>96.510168714821901</v>
      </c>
      <c r="H19" s="73">
        <f>VLOOKUP($A19,'Current month raw data'!$B:$Q,11,FALSE)</f>
        <v>9.0747437531501003</v>
      </c>
      <c r="I19" s="73">
        <f>VLOOKUP($A19,'Current month raw data'!$B:$Q,12,FALSE)</f>
        <v>9.6007840906895794</v>
      </c>
      <c r="J19" s="91">
        <f>VLOOKUP($A19,'Current month raw data'!$B:$Q,13,FALSE)</f>
        <v>19.546774398362899</v>
      </c>
      <c r="K19" s="73">
        <f>VLOOKUP($A19,'Current month raw data'!$B:$Q,14,FALSE)</f>
        <v>19.970947156443401</v>
      </c>
      <c r="L19" s="73">
        <f>VLOOKUP($A19,'Current month raw data'!$B:$Q,15,FALSE)</f>
        <v>0.35481740115126897</v>
      </c>
      <c r="M19" s="76">
        <f>VLOOKUP($A19,'Current month raw data'!$B:$Q,16,FALSE)</f>
        <v>9.4617599242474295</v>
      </c>
    </row>
    <row r="20" spans="1:13" ht="14.25">
      <c r="A20" s="87" t="s">
        <v>55</v>
      </c>
      <c r="B20" s="75">
        <f>VLOOKUP($A20,'Current month raw data'!$B:$Q,5,FALSE)</f>
        <v>61.033587766739501</v>
      </c>
      <c r="C20" s="91">
        <f>VLOOKUP($A20,'Current month raw data'!$B:$Q,6,FALSE)</f>
        <v>62.114645878776201</v>
      </c>
      <c r="D20" s="74">
        <f>VLOOKUP($A20,'Current month raw data'!$B:$Q,7,FALSE)</f>
        <v>106.893837548862</v>
      </c>
      <c r="E20" s="94">
        <f>VLOOKUP($A20,'Current month raw data'!$B:$Q,8,FALSE)</f>
        <v>104.208762483716</v>
      </c>
      <c r="F20" s="74">
        <f>VLOOKUP($A20,'Current month raw data'!$B:$Q,9,FALSE)</f>
        <v>65.241144157620795</v>
      </c>
      <c r="G20" s="102">
        <f>VLOOKUP($A20,'Current month raw data'!$B:$Q,10,FALSE)</f>
        <v>64.728903791415803</v>
      </c>
      <c r="H20" s="73">
        <f>VLOOKUP($A20,'Current month raw data'!$B:$Q,11,FALSE)</f>
        <v>-1.7404238513193</v>
      </c>
      <c r="I20" s="73">
        <f>VLOOKUP($A20,'Current month raw data'!$B:$Q,12,FALSE)</f>
        <v>2.5766307949055101</v>
      </c>
      <c r="J20" s="91">
        <f>VLOOKUP($A20,'Current month raw data'!$B:$Q,13,FALSE)</f>
        <v>0.79136264667123402</v>
      </c>
      <c r="K20" s="73">
        <f>VLOOKUP($A20,'Current month raw data'!$B:$Q,14,FALSE)</f>
        <v>3.2131698829253601</v>
      </c>
      <c r="L20" s="73">
        <f>VLOOKUP($A20,'Current month raw data'!$B:$Q,15,FALSE)</f>
        <v>2.40279243445084</v>
      </c>
      <c r="M20" s="76">
        <f>VLOOKUP($A20,'Current month raw data'!$B:$Q,16,FALSE)</f>
        <v>0.62054981050465996</v>
      </c>
    </row>
    <row r="21" spans="1:13" ht="14.25">
      <c r="A21" s="87" t="s">
        <v>56</v>
      </c>
      <c r="B21" s="75">
        <f>VLOOKUP($A21,'Current month raw data'!$B:$Q,5,FALSE)</f>
        <v>58.814989237681097</v>
      </c>
      <c r="C21" s="91">
        <f>VLOOKUP($A21,'Current month raw data'!$B:$Q,6,FALSE)</f>
        <v>63.0112899562614</v>
      </c>
      <c r="D21" s="74">
        <f>VLOOKUP($A21,'Current month raw data'!$B:$Q,7,FALSE)</f>
        <v>110.76839365321</v>
      </c>
      <c r="E21" s="94">
        <f>VLOOKUP($A21,'Current month raw data'!$B:$Q,8,FALSE)</f>
        <v>116.590755179871</v>
      </c>
      <c r="F21" s="74">
        <f>VLOOKUP($A21,'Current month raw data'!$B:$Q,9,FALSE)</f>
        <v>65.148418805888198</v>
      </c>
      <c r="G21" s="102">
        <f>VLOOKUP($A21,'Current month raw data'!$B:$Q,10,FALSE)</f>
        <v>73.465338808583496</v>
      </c>
      <c r="H21" s="73">
        <f>VLOOKUP($A21,'Current month raw data'!$B:$Q,11,FALSE)</f>
        <v>-6.6596013531752503</v>
      </c>
      <c r="I21" s="73">
        <f>VLOOKUP($A21,'Current month raw data'!$B:$Q,12,FALSE)</f>
        <v>-4.9938449388013897</v>
      </c>
      <c r="J21" s="91">
        <f>VLOOKUP($A21,'Current month raw data'!$B:$Q,13,FALSE)</f>
        <v>-11.3208761268567</v>
      </c>
      <c r="K21" s="73">
        <f>VLOOKUP($A21,'Current month raw data'!$B:$Q,14,FALSE)</f>
        <v>-10.052017438687701</v>
      </c>
      <c r="L21" s="73">
        <f>VLOOKUP($A21,'Current month raw data'!$B:$Q,15,FALSE)</f>
        <v>1.4308426073131899</v>
      </c>
      <c r="M21" s="76">
        <f>VLOOKUP($A21,'Current month raw data'!$B:$Q,16,FALSE)</f>
        <v>-5.3240471595004903</v>
      </c>
    </row>
    <row r="22" spans="1:13" ht="14.25">
      <c r="A22" s="88" t="s">
        <v>57</v>
      </c>
      <c r="B22" s="75">
        <f>VLOOKUP($A22,'Current month raw data'!$B:$Q,5,FALSE)</f>
        <v>61.2457934578688</v>
      </c>
      <c r="C22" s="91">
        <f>VLOOKUP($A22,'Current month raw data'!$B:$Q,6,FALSE)</f>
        <v>59.608494975249002</v>
      </c>
      <c r="D22" s="74">
        <f>VLOOKUP($A22,'Current month raw data'!$B:$Q,7,FALSE)</f>
        <v>115.31424040524401</v>
      </c>
      <c r="E22" s="94">
        <f>VLOOKUP($A22,'Current month raw data'!$B:$Q,8,FALSE)</f>
        <v>115.80660656427899</v>
      </c>
      <c r="F22" s="74">
        <f>VLOOKUP($A22,'Current month raw data'!$B:$Q,9,FALSE)</f>
        <v>70.625121506106296</v>
      </c>
      <c r="G22" s="102">
        <f>VLOOKUP($A22,'Current month raw data'!$B:$Q,10,FALSE)</f>
        <v>69.030575254874705</v>
      </c>
      <c r="H22" s="73">
        <f>VLOOKUP($A22,'Current month raw data'!$B:$Q,11,FALSE)</f>
        <v>2.7467536016463199</v>
      </c>
      <c r="I22" s="73">
        <f>VLOOKUP($A22,'Current month raw data'!$B:$Q,12,FALSE)</f>
        <v>-0.425162409677738</v>
      </c>
      <c r="J22" s="91">
        <f>VLOOKUP($A22,'Current month raw data'!$B:$Q,13,FALSE)</f>
        <v>2.3099130281679199</v>
      </c>
      <c r="K22" s="73">
        <f>VLOOKUP($A22,'Current month raw data'!$B:$Q,14,FALSE)</f>
        <v>1.95230706313542</v>
      </c>
      <c r="L22" s="73">
        <f>VLOOKUP($A22,'Current month raw data'!$B:$Q,15,FALSE)</f>
        <v>-0.34953207802457897</v>
      </c>
      <c r="M22" s="76">
        <f>VLOOKUP($A22,'Current month raw data'!$B:$Q,16,FALSE)</f>
        <v>2.3876207386797001</v>
      </c>
    </row>
    <row r="23" spans="1:13" ht="14.25">
      <c r="A23" s="87" t="s">
        <v>58</v>
      </c>
      <c r="B23" s="75">
        <f>VLOOKUP($A23,'Current month raw data'!$B:$Q,5,FALSE)</f>
        <v>54.211339482185402</v>
      </c>
      <c r="C23" s="91">
        <f>VLOOKUP($A23,'Current month raw data'!$B:$Q,6,FALSE)</f>
        <v>55.084783678582603</v>
      </c>
      <c r="D23" s="74">
        <f>VLOOKUP($A23,'Current month raw data'!$B:$Q,7,FALSE)</f>
        <v>94.672016149926506</v>
      </c>
      <c r="E23" s="94">
        <f>VLOOKUP($A23,'Current month raw data'!$B:$Q,8,FALSE)</f>
        <v>95.182625081221502</v>
      </c>
      <c r="F23" s="74">
        <f>VLOOKUP($A23,'Current month raw data'!$B:$Q,9,FALSE)</f>
        <v>51.322968069666103</v>
      </c>
      <c r="G23" s="102">
        <f>VLOOKUP($A23,'Current month raw data'!$B:$Q,10,FALSE)</f>
        <v>52.431143125587198</v>
      </c>
      <c r="H23" s="73">
        <f>VLOOKUP($A23,'Current month raw data'!$B:$Q,11,FALSE)</f>
        <v>-1.5856360651130501</v>
      </c>
      <c r="I23" s="73">
        <f>VLOOKUP($A23,'Current month raw data'!$B:$Q,12,FALSE)</f>
        <v>-0.536451827063255</v>
      </c>
      <c r="J23" s="91">
        <f>VLOOKUP($A23,'Current month raw data'!$B:$Q,13,FALSE)</f>
        <v>-2.1135817185344399</v>
      </c>
      <c r="K23" s="73">
        <f>VLOOKUP($A23,'Current month raw data'!$B:$Q,14,FALSE)</f>
        <v>-6.4580552067548203</v>
      </c>
      <c r="L23" s="73">
        <f>VLOOKUP($A23,'Current month raw data'!$B:$Q,15,FALSE)</f>
        <v>-4.4382801664354998</v>
      </c>
      <c r="M23" s="76">
        <f>VLOOKUP($A23,'Current month raw data'!$B:$Q,16,FALSE)</f>
        <v>-5.9535412605587998</v>
      </c>
    </row>
    <row r="24" spans="1:13" ht="14.25">
      <c r="A24" s="87" t="s">
        <v>59</v>
      </c>
      <c r="B24" s="75">
        <f>VLOOKUP($A24,'Current month raw data'!$B:$Q,5,FALSE)</f>
        <v>68.4630985674942</v>
      </c>
      <c r="C24" s="91">
        <f>VLOOKUP($A24,'Current month raw data'!$B:$Q,6,FALSE)</f>
        <v>63.060369287179697</v>
      </c>
      <c r="D24" s="74">
        <f>VLOOKUP($A24,'Current month raw data'!$B:$Q,7,FALSE)</f>
        <v>140.524541173975</v>
      </c>
      <c r="E24" s="94">
        <f>VLOOKUP($A24,'Current month raw data'!$B:$Q,8,FALSE)</f>
        <v>137.01976416433001</v>
      </c>
      <c r="F24" s="74">
        <f>VLOOKUP($A24,'Current month raw data'!$B:$Q,9,FALSE)</f>
        <v>96.207455135458204</v>
      </c>
      <c r="G24" s="102">
        <f>VLOOKUP($A24,'Current month raw data'!$B:$Q,10,FALSE)</f>
        <v>86.405169278449506</v>
      </c>
      <c r="H24" s="73">
        <f>VLOOKUP($A24,'Current month raw data'!$B:$Q,11,FALSE)</f>
        <v>8.5675509696276997</v>
      </c>
      <c r="I24" s="73">
        <f>VLOOKUP($A24,'Current month raw data'!$B:$Q,12,FALSE)</f>
        <v>2.5578623865110002</v>
      </c>
      <c r="J24" s="91">
        <f>VLOOKUP($A24,'Current month raw data'!$B:$Q,13,FALSE)</f>
        <v>11.344559519835901</v>
      </c>
      <c r="K24" s="73">
        <f>VLOOKUP($A24,'Current month raw data'!$B:$Q,14,FALSE)</f>
        <v>13.8306017824574</v>
      </c>
      <c r="L24" s="73">
        <f>VLOOKUP($A24,'Current month raw data'!$B:$Q,15,FALSE)</f>
        <v>2.2327469553450601</v>
      </c>
      <c r="M24" s="76">
        <f>VLOOKUP($A24,'Current month raw data'!$B:$Q,16,FALSE)</f>
        <v>10.9915896583947</v>
      </c>
    </row>
    <row r="25" spans="1:13">
      <c r="A25" s="72" t="s">
        <v>80</v>
      </c>
      <c r="B25" s="67"/>
      <c r="C25" s="68"/>
      <c r="D25" s="69"/>
      <c r="E25" s="69"/>
      <c r="F25" s="69"/>
      <c r="G25" s="69"/>
      <c r="H25" s="68"/>
      <c r="I25" s="68"/>
      <c r="J25" s="68"/>
      <c r="K25" s="68"/>
      <c r="L25" s="68"/>
      <c r="M25" s="70"/>
    </row>
    <row r="26" spans="1:13">
      <c r="A26" s="85" t="s">
        <v>18</v>
      </c>
      <c r="B26" s="75">
        <f>VLOOKUP($A26,'Current month raw data'!$B:$Q,5,FALSE)</f>
        <v>75.372216578692502</v>
      </c>
      <c r="C26" s="91">
        <f>VLOOKUP($A26,'Current month raw data'!$B:$Q,6,FALSE)</f>
        <v>69.0048273512039</v>
      </c>
      <c r="D26" s="74">
        <f>VLOOKUP($A26,'Current month raw data'!$B:$Q,7,FALSE)</f>
        <v>180.520145688708</v>
      </c>
      <c r="E26" s="94">
        <f>VLOOKUP($A26,'Current month raw data'!$B:$Q,8,FALSE)</f>
        <v>163.48062955161001</v>
      </c>
      <c r="F26" s="74">
        <f>VLOOKUP($A26,'Current month raw data'!$B:$Q,9,FALSE)</f>
        <v>136.06203517666401</v>
      </c>
      <c r="G26" s="102">
        <f>VLOOKUP($A26,'Current month raw data'!$B:$Q,10,FALSE)</f>
        <v>112.80952617475</v>
      </c>
      <c r="H26" s="73">
        <f>VLOOKUP($A26,'Current month raw data'!$B:$Q,11,FALSE)</f>
        <v>9.2274547620869001</v>
      </c>
      <c r="I26" s="73">
        <f>VLOOKUP($A26,'Current month raw data'!$B:$Q,12,FALSE)</f>
        <v>10.422957254222499</v>
      </c>
      <c r="J26" s="91">
        <f>VLOOKUP($A26,'Current month raw data'!$B:$Q,13,FALSE)</f>
        <v>20.612185681814498</v>
      </c>
      <c r="K26" s="73">
        <f>VLOOKUP($A26,'Current month raw data'!$B:$Q,14,FALSE)</f>
        <v>21.341592121633202</v>
      </c>
      <c r="L26" s="73">
        <f>VLOOKUP($A26,'Current month raw data'!$B:$Q,15,FALSE)</f>
        <v>0.60475352112675995</v>
      </c>
      <c r="M26" s="76">
        <f>VLOOKUP($A26,'Current month raw data'!$B:$Q,16,FALSE)</f>
        <v>9.8880116407977603</v>
      </c>
    </row>
    <row r="27" spans="1:13" ht="14.25">
      <c r="A27" s="87" t="s">
        <v>20</v>
      </c>
      <c r="B27" s="75">
        <f>VLOOKUP($A27,'Current month raw data'!$B:$Q,5,FALSE)</f>
        <v>84.247734706006995</v>
      </c>
      <c r="C27" s="91">
        <f>VLOOKUP($A27,'Current month raw data'!$B:$Q,6,FALSE)</f>
        <v>72.909697857410407</v>
      </c>
      <c r="D27" s="74">
        <f>VLOOKUP($A27,'Current month raw data'!$B:$Q,7,FALSE)</f>
        <v>188.36967123231099</v>
      </c>
      <c r="E27" s="94">
        <f>VLOOKUP($A27,'Current month raw data'!$B:$Q,8,FALSE)</f>
        <v>160.752295775108</v>
      </c>
      <c r="F27" s="74">
        <f>VLOOKUP($A27,'Current month raw data'!$B:$Q,9,FALSE)</f>
        <v>158.69718088637501</v>
      </c>
      <c r="G27" s="102">
        <f>VLOOKUP($A27,'Current month raw data'!$B:$Q,10,FALSE)</f>
        <v>117.20401314848201</v>
      </c>
      <c r="H27" s="73">
        <f>VLOOKUP($A27,'Current month raw data'!$B:$Q,11,FALSE)</f>
        <v>15.5507939023014</v>
      </c>
      <c r="I27" s="73">
        <f>VLOOKUP($A27,'Current month raw data'!$B:$Q,12,FALSE)</f>
        <v>17.180081518611399</v>
      </c>
      <c r="J27" s="91">
        <f>VLOOKUP($A27,'Current month raw data'!$B:$Q,13,FALSE)</f>
        <v>35.402514490119501</v>
      </c>
      <c r="K27" s="73">
        <f>VLOOKUP($A27,'Current month raw data'!$B:$Q,14,FALSE)</f>
        <v>32.700183419514097</v>
      </c>
      <c r="L27" s="73">
        <f>VLOOKUP($A27,'Current month raw data'!$B:$Q,15,FALSE)</f>
        <v>-1.99577613516367</v>
      </c>
      <c r="M27" s="76">
        <f>VLOOKUP($A27,'Current month raw data'!$B:$Q,16,FALSE)</f>
        <v>13.2446587336071</v>
      </c>
    </row>
    <row r="28" spans="1:13" ht="14.25">
      <c r="A28" s="87" t="s">
        <v>22</v>
      </c>
      <c r="B28" s="75">
        <f>VLOOKUP($A28,'Current month raw data'!$B:$Q,5,FALSE)</f>
        <v>76.737245985505098</v>
      </c>
      <c r="C28" s="91">
        <f>VLOOKUP($A28,'Current month raw data'!$B:$Q,6,FALSE)</f>
        <v>63.344776080291297</v>
      </c>
      <c r="D28" s="74">
        <f>VLOOKUP($A28,'Current month raw data'!$B:$Q,7,FALSE)</f>
        <v>146.12353848635399</v>
      </c>
      <c r="E28" s="94">
        <f>VLOOKUP($A28,'Current month raw data'!$B:$Q,8,FALSE)</f>
        <v>133.83279783465599</v>
      </c>
      <c r="F28" s="74">
        <f>VLOOKUP($A28,'Current month raw data'!$B:$Q,9,FALSE)</f>
        <v>112.131179170998</v>
      </c>
      <c r="G28" s="102">
        <f>VLOOKUP($A28,'Current month raw data'!$B:$Q,10,FALSE)</f>
        <v>84.776086110351997</v>
      </c>
      <c r="H28" s="73">
        <f>VLOOKUP($A28,'Current month raw data'!$B:$Q,11,FALSE)</f>
        <v>21.142185250190799</v>
      </c>
      <c r="I28" s="73">
        <f>VLOOKUP($A28,'Current month raw data'!$B:$Q,12,FALSE)</f>
        <v>9.1836536712646808</v>
      </c>
      <c r="J28" s="91">
        <f>VLOOKUP($A28,'Current month raw data'!$B:$Q,13,FALSE)</f>
        <v>32.2674639933702</v>
      </c>
      <c r="K28" s="73">
        <f>VLOOKUP($A28,'Current month raw data'!$B:$Q,14,FALSE)</f>
        <v>32.405610352421</v>
      </c>
      <c r="L28" s="73">
        <f>VLOOKUP($A28,'Current month raw data'!$B:$Q,15,FALSE)</f>
        <v>0.10444470233259801</v>
      </c>
      <c r="M28" s="76">
        <f>VLOOKUP($A28,'Current month raw data'!$B:$Q,16,FALSE)</f>
        <v>21.2687118449746</v>
      </c>
    </row>
    <row r="29" spans="1:13" ht="14.25">
      <c r="A29" s="87" t="s">
        <v>23</v>
      </c>
      <c r="B29" s="75">
        <f>VLOOKUP($A29,'Current month raw data'!$B:$Q,5,FALSE)</f>
        <v>74.498122970590003</v>
      </c>
      <c r="C29" s="91">
        <f>VLOOKUP($A29,'Current month raw data'!$B:$Q,6,FALSE)</f>
        <v>71.953042577066299</v>
      </c>
      <c r="D29" s="74">
        <f>VLOOKUP($A29,'Current month raw data'!$B:$Q,7,FALSE)</f>
        <v>164.80934301126899</v>
      </c>
      <c r="E29" s="94">
        <f>VLOOKUP($A29,'Current month raw data'!$B:$Q,8,FALSE)</f>
        <v>151.167656067851</v>
      </c>
      <c r="F29" s="74">
        <f>VLOOKUP($A29,'Current month raw data'!$B:$Q,9,FALSE)</f>
        <v>122.77986702355599</v>
      </c>
      <c r="G29" s="102">
        <f>VLOOKUP($A29,'Current month raw data'!$B:$Q,10,FALSE)</f>
        <v>108.769727933254</v>
      </c>
      <c r="H29" s="73">
        <f>VLOOKUP($A29,'Current month raw data'!$B:$Q,11,FALSE)</f>
        <v>3.5371407550943199</v>
      </c>
      <c r="I29" s="73">
        <f>VLOOKUP($A29,'Current month raw data'!$B:$Q,12,FALSE)</f>
        <v>9.0242101374479091</v>
      </c>
      <c r="J29" s="91">
        <f>VLOOKUP($A29,'Current month raw data'!$B:$Q,13,FALSE)</f>
        <v>12.8805499071392</v>
      </c>
      <c r="K29" s="73">
        <f>VLOOKUP($A29,'Current month raw data'!$B:$Q,14,FALSE)</f>
        <v>12.8805499071392</v>
      </c>
      <c r="L29" s="73">
        <f>VLOOKUP($A29,'Current month raw data'!$B:$Q,15,FALSE)</f>
        <v>0</v>
      </c>
      <c r="M29" s="76">
        <f>VLOOKUP($A29,'Current month raw data'!$B:$Q,16,FALSE)</f>
        <v>3.5371407550943199</v>
      </c>
    </row>
    <row r="30" spans="1:13" ht="14.25">
      <c r="A30" s="87" t="s">
        <v>21</v>
      </c>
      <c r="B30" s="75">
        <f>VLOOKUP($A30,'Current month raw data'!$B:$Q,5,FALSE)</f>
        <v>71.597884820383001</v>
      </c>
      <c r="C30" s="91">
        <f>VLOOKUP($A30,'Current month raw data'!$B:$Q,6,FALSE)</f>
        <v>68.634853917276899</v>
      </c>
      <c r="D30" s="74">
        <f>VLOOKUP($A30,'Current month raw data'!$B:$Q,7,FALSE)</f>
        <v>161.32430170302001</v>
      </c>
      <c r="E30" s="94">
        <f>VLOOKUP($A30,'Current month raw data'!$B:$Q,8,FALSE)</f>
        <v>144.47763232804999</v>
      </c>
      <c r="F30" s="74">
        <f>VLOOKUP($A30,'Current month raw data'!$B:$Q,9,FALSE)</f>
        <v>115.504787720615</v>
      </c>
      <c r="G30" s="102">
        <f>VLOOKUP($A30,'Current month raw data'!$B:$Q,10,FALSE)</f>
        <v>99.162011891497997</v>
      </c>
      <c r="H30" s="73">
        <f>VLOOKUP($A30,'Current month raw data'!$B:$Q,11,FALSE)</f>
        <v>4.31709362516784</v>
      </c>
      <c r="I30" s="73">
        <f>VLOOKUP($A30,'Current month raw data'!$B:$Q,12,FALSE)</f>
        <v>11.660399678143801</v>
      </c>
      <c r="J30" s="91">
        <f>VLOOKUP($A30,'Current month raw data'!$B:$Q,13,FALSE)</f>
        <v>16.480883674485799</v>
      </c>
      <c r="K30" s="73">
        <f>VLOOKUP($A30,'Current month raw data'!$B:$Q,14,FALSE)</f>
        <v>17.129164906263998</v>
      </c>
      <c r="L30" s="73">
        <f>VLOOKUP($A30,'Current month raw data'!$B:$Q,15,FALSE)</f>
        <v>0.55655590112948095</v>
      </c>
      <c r="M30" s="76">
        <f>VLOOKUP($A30,'Current month raw data'!$B:$Q,16,FALSE)</f>
        <v>4.8976765656254804</v>
      </c>
    </row>
    <row r="31" spans="1:13" ht="14.25">
      <c r="A31" s="87" t="s">
        <v>24</v>
      </c>
      <c r="B31" s="75">
        <f>VLOOKUP($A31,'Current month raw data'!$B:$Q,5,FALSE)</f>
        <v>71.651681810351405</v>
      </c>
      <c r="C31" s="91">
        <f>VLOOKUP($A31,'Current month raw data'!$B:$Q,6,FALSE)</f>
        <v>63.829857023627703</v>
      </c>
      <c r="D31" s="74">
        <f>VLOOKUP($A31,'Current month raw data'!$B:$Q,7,FALSE)</f>
        <v>107.350112251902</v>
      </c>
      <c r="E31" s="94">
        <f>VLOOKUP($A31,'Current month raw data'!$B:$Q,8,FALSE)</f>
        <v>102.8407506198</v>
      </c>
      <c r="F31" s="74">
        <f>VLOOKUP($A31,'Current month raw data'!$B:$Q,9,FALSE)</f>
        <v>76.918160853788606</v>
      </c>
      <c r="G31" s="102">
        <f>VLOOKUP($A31,'Current month raw data'!$B:$Q,10,FALSE)</f>
        <v>65.6431040826442</v>
      </c>
      <c r="H31" s="73">
        <f>VLOOKUP($A31,'Current month raw data'!$B:$Q,11,FALSE)</f>
        <v>12.254178767513601</v>
      </c>
      <c r="I31" s="73">
        <f>VLOOKUP($A31,'Current month raw data'!$B:$Q,12,FALSE)</f>
        <v>4.3848003879059698</v>
      </c>
      <c r="J31" s="91">
        <f>VLOOKUP($A31,'Current month raw data'!$B:$Q,13,FALSE)</f>
        <v>17.1763004335522</v>
      </c>
      <c r="K31" s="73">
        <f>VLOOKUP($A31,'Current month raw data'!$B:$Q,14,FALSE)</f>
        <v>16.514362232029502</v>
      </c>
      <c r="L31" s="73">
        <f>VLOOKUP($A31,'Current month raw data'!$B:$Q,15,FALSE)</f>
        <v>-0.564907920009038</v>
      </c>
      <c r="M31" s="76">
        <f>VLOOKUP($A31,'Current month raw data'!$B:$Q,16,FALSE)</f>
        <v>11.620046021114799</v>
      </c>
    </row>
    <row r="32" spans="1:13" ht="14.25">
      <c r="A32" s="87" t="s">
        <v>25</v>
      </c>
      <c r="B32" s="75">
        <f>VLOOKUP($A32,'Current month raw data'!$B:$Q,5,FALSE)</f>
        <v>78.339532190361993</v>
      </c>
      <c r="C32" s="91">
        <f>VLOOKUP($A32,'Current month raw data'!$B:$Q,6,FALSE)</f>
        <v>77.860281680056502</v>
      </c>
      <c r="D32" s="74">
        <f>VLOOKUP($A32,'Current month raw data'!$B:$Q,7,FALSE)</f>
        <v>140.437411537131</v>
      </c>
      <c r="E32" s="94">
        <f>VLOOKUP($A32,'Current month raw data'!$B:$Q,8,FALSE)</f>
        <v>134.48433660293401</v>
      </c>
      <c r="F32" s="74">
        <f>VLOOKUP($A32,'Current month raw data'!$B:$Q,9,FALSE)</f>
        <v>110.018011218442</v>
      </c>
      <c r="G32" s="102">
        <f>VLOOKUP($A32,'Current month raw data'!$B:$Q,10,FALSE)</f>
        <v>104.7098832946</v>
      </c>
      <c r="H32" s="73">
        <f>VLOOKUP($A32,'Current month raw data'!$B:$Q,11,FALSE)</f>
        <v>0.61552629911464096</v>
      </c>
      <c r="I32" s="73">
        <f>VLOOKUP($A32,'Current month raw data'!$B:$Q,12,FALSE)</f>
        <v>4.4265935235070799</v>
      </c>
      <c r="J32" s="91">
        <f>VLOOKUP($A32,'Current month raw data'!$B:$Q,13,FALSE)</f>
        <v>5.06936666991382</v>
      </c>
      <c r="K32" s="73">
        <f>VLOOKUP($A32,'Current month raw data'!$B:$Q,14,FALSE)</f>
        <v>8.8006749840955294</v>
      </c>
      <c r="L32" s="73">
        <f>VLOOKUP($A32,'Current month raw data'!$B:$Q,15,FALSE)</f>
        <v>3.5512808656247099</v>
      </c>
      <c r="M32" s="76">
        <f>VLOOKUP($A32,'Current month raw data'!$B:$Q,16,FALSE)</f>
        <v>4.1886662324226904</v>
      </c>
    </row>
    <row r="33" spans="1:13" ht="14.25">
      <c r="A33" s="86"/>
      <c r="B33" s="67"/>
      <c r="C33" s="68"/>
      <c r="D33" s="69"/>
      <c r="E33" s="69"/>
      <c r="F33" s="69"/>
      <c r="G33" s="69"/>
      <c r="H33" s="68"/>
      <c r="I33" s="68"/>
      <c r="J33" s="68"/>
      <c r="K33" s="68"/>
      <c r="L33" s="68"/>
      <c r="M33" s="70"/>
    </row>
    <row r="34" spans="1:13">
      <c r="A34" s="85" t="s">
        <v>15</v>
      </c>
      <c r="B34" s="75">
        <f>VLOOKUP($A34,'Current month raw data'!$B:$Q,5,FALSE)</f>
        <v>78.461793978549906</v>
      </c>
      <c r="C34" s="91">
        <f>VLOOKUP($A34,'Current month raw data'!$B:$Q,6,FALSE)</f>
        <v>75.038527636391095</v>
      </c>
      <c r="D34" s="74">
        <f>VLOOKUP($A34,'Current month raw data'!$B:$Q,7,FALSE)</f>
        <v>174.33996863996001</v>
      </c>
      <c r="E34" s="94">
        <f>VLOOKUP($A34,'Current month raw data'!$B:$Q,8,FALSE)</f>
        <v>165.580458374952</v>
      </c>
      <c r="F34" s="74">
        <f>VLOOKUP($A34,'Current month raw data'!$B:$Q,9,FALSE)</f>
        <v>136.790267016554</v>
      </c>
      <c r="G34" s="102">
        <f>VLOOKUP($A34,'Current month raw data'!$B:$Q,10,FALSE)</f>
        <v>124.249138018151</v>
      </c>
      <c r="H34" s="73">
        <f>VLOOKUP($A34,'Current month raw data'!$B:$Q,11,FALSE)</f>
        <v>4.5620116092185903</v>
      </c>
      <c r="I34" s="73">
        <f>VLOOKUP($A34,'Current month raw data'!$B:$Q,12,FALSE)</f>
        <v>5.2901836067955204</v>
      </c>
      <c r="J34" s="91">
        <f>VLOOKUP($A34,'Current month raw data'!$B:$Q,13,FALSE)</f>
        <v>10.0935340063051</v>
      </c>
      <c r="K34" s="73">
        <f>VLOOKUP($A34,'Current month raw data'!$B:$Q,14,FALSE)</f>
        <v>8.9075921481848308</v>
      </c>
      <c r="L34" s="73">
        <f>VLOOKUP($A34,'Current month raw data'!$B:$Q,15,FALSE)</f>
        <v>-1.07721299786085</v>
      </c>
      <c r="M34" s="76">
        <f>VLOOKUP($A34,'Current month raw data'!$B:$Q,16,FALSE)</f>
        <v>3.4356560293393099</v>
      </c>
    </row>
    <row r="35" spans="1:13" ht="14.25">
      <c r="A35" s="87" t="s">
        <v>30</v>
      </c>
      <c r="B35" s="75">
        <f>VLOOKUP($A35,'Current month raw data'!$B:$Q,5,FALSE)</f>
        <v>81.975258481508007</v>
      </c>
      <c r="C35" s="91">
        <f>VLOOKUP($A35,'Current month raw data'!$B:$Q,6,FALSE)</f>
        <v>79.844651383877405</v>
      </c>
      <c r="D35" s="74">
        <f>VLOOKUP($A35,'Current month raw data'!$B:$Q,7,FALSE)</f>
        <v>127.056847422034</v>
      </c>
      <c r="E35" s="94">
        <f>VLOOKUP($A35,'Current month raw data'!$B:$Q,8,FALSE)</f>
        <v>121.06786069287899</v>
      </c>
      <c r="F35" s="74">
        <f>VLOOKUP($A35,'Current month raw data'!$B:$Q,9,FALSE)</f>
        <v>104.15517909266801</v>
      </c>
      <c r="G35" s="102">
        <f>VLOOKUP($A35,'Current month raw data'!$B:$Q,10,FALSE)</f>
        <v>96.666211308147695</v>
      </c>
      <c r="H35" s="73">
        <f>VLOOKUP($A35,'Current month raw data'!$B:$Q,11,FALSE)</f>
        <v>2.6684406039761099</v>
      </c>
      <c r="I35" s="73">
        <f>VLOOKUP($A35,'Current month raw data'!$B:$Q,12,FALSE)</f>
        <v>4.9468014837963903</v>
      </c>
      <c r="J35" s="91">
        <f>VLOOKUP($A35,'Current month raw data'!$B:$Q,13,FALSE)</f>
        <v>7.7472445471642297</v>
      </c>
      <c r="K35" s="73">
        <f>VLOOKUP($A35,'Current month raw data'!$B:$Q,14,FALSE)</f>
        <v>8.8658529131930592</v>
      </c>
      <c r="L35" s="73">
        <f>VLOOKUP($A35,'Current month raw data'!$B:$Q,15,FALSE)</f>
        <v>1.0381781647689201</v>
      </c>
      <c r="M35" s="76">
        <f>VLOOKUP($A35,'Current month raw data'!$B:$Q,16,FALSE)</f>
        <v>3.7343219364353399</v>
      </c>
    </row>
    <row r="36" spans="1:13" ht="14.25">
      <c r="A36" s="87" t="s">
        <v>29</v>
      </c>
      <c r="B36" s="75">
        <f>VLOOKUP($A36,'Current month raw data'!$B:$Q,5,FALSE)</f>
        <v>77.479312364981098</v>
      </c>
      <c r="C36" s="91">
        <f>VLOOKUP($A36,'Current month raw data'!$B:$Q,6,FALSE)</f>
        <v>75.216061203113597</v>
      </c>
      <c r="D36" s="74">
        <f>VLOOKUP($A36,'Current month raw data'!$B:$Q,7,FALSE)</f>
        <v>108.375340524447</v>
      </c>
      <c r="E36" s="94">
        <f>VLOOKUP($A36,'Current month raw data'!$B:$Q,8,FALSE)</f>
        <v>104.10964338901501</v>
      </c>
      <c r="F36" s="74">
        <f>VLOOKUP($A36,'Current month raw data'!$B:$Q,9,FALSE)</f>
        <v>83.968468611548403</v>
      </c>
      <c r="G36" s="102">
        <f>VLOOKUP($A36,'Current month raw data'!$B:$Q,10,FALSE)</f>
        <v>78.307173089825099</v>
      </c>
      <c r="H36" s="73">
        <f>VLOOKUP($A36,'Current month raw data'!$B:$Q,11,FALSE)</f>
        <v>3.0089998408129501</v>
      </c>
      <c r="I36" s="73">
        <f>VLOOKUP($A36,'Current month raw data'!$B:$Q,12,FALSE)</f>
        <v>4.0973122148663199</v>
      </c>
      <c r="J36" s="91">
        <f>VLOOKUP($A36,'Current month raw data'!$B:$Q,13,FALSE)</f>
        <v>7.2296001737022104</v>
      </c>
      <c r="K36" s="73">
        <f>VLOOKUP($A36,'Current month raw data'!$B:$Q,14,FALSE)</f>
        <v>8.10387956290276</v>
      </c>
      <c r="L36" s="73">
        <f>VLOOKUP($A36,'Current month raw data'!$B:$Q,15,FALSE)</f>
        <v>0.81533400085824603</v>
      </c>
      <c r="M36" s="76">
        <f>VLOOKUP($A36,'Current month raw data'!$B:$Q,16,FALSE)</f>
        <v>3.8488672404591102</v>
      </c>
    </row>
    <row r="37" spans="1:13" ht="14.25">
      <c r="A37" s="87" t="s">
        <v>28</v>
      </c>
      <c r="B37" s="75">
        <f>VLOOKUP($A37,'Current month raw data'!$B:$Q,5,FALSE)</f>
        <v>80.639533574949894</v>
      </c>
      <c r="C37" s="91">
        <f>VLOOKUP($A37,'Current month raw data'!$B:$Q,6,FALSE)</f>
        <v>76.964095271951606</v>
      </c>
      <c r="D37" s="74">
        <f>VLOOKUP($A37,'Current month raw data'!$B:$Q,7,FALSE)</f>
        <v>146.98754874729499</v>
      </c>
      <c r="E37" s="94">
        <f>VLOOKUP($A37,'Current month raw data'!$B:$Q,8,FALSE)</f>
        <v>139.181613747299</v>
      </c>
      <c r="F37" s="74">
        <f>VLOOKUP($A37,'Current month raw data'!$B:$Q,9,FALSE)</f>
        <v>118.530073723071</v>
      </c>
      <c r="G37" s="102">
        <f>VLOOKUP($A37,'Current month raw data'!$B:$Q,10,FALSE)</f>
        <v>107.119869805511</v>
      </c>
      <c r="H37" s="73">
        <f>VLOOKUP($A37,'Current month raw data'!$B:$Q,11,FALSE)</f>
        <v>4.7755233008471603</v>
      </c>
      <c r="I37" s="73">
        <f>VLOOKUP($A37,'Current month raw data'!$B:$Q,12,FALSE)</f>
        <v>5.6084527185960598</v>
      </c>
      <c r="J37" s="91">
        <f>VLOOKUP($A37,'Current month raw data'!$B:$Q,13,FALSE)</f>
        <v>10.6518089858367</v>
      </c>
      <c r="K37" s="73">
        <f>VLOOKUP($A37,'Current month raw data'!$B:$Q,14,FALSE)</f>
        <v>12.7366102216168</v>
      </c>
      <c r="L37" s="73">
        <f>VLOOKUP($A37,'Current month raw data'!$B:$Q,15,FALSE)</f>
        <v>1.88410949164592</v>
      </c>
      <c r="M37" s="76">
        <f>VLOOKUP($A37,'Current month raw data'!$B:$Q,16,FALSE)</f>
        <v>6.7496088802801104</v>
      </c>
    </row>
    <row r="38" spans="1:13" ht="14.25">
      <c r="A38" s="87" t="s">
        <v>27</v>
      </c>
      <c r="B38" s="75">
        <f>VLOOKUP($A38,'Current month raw data'!$B:$Q,5,FALSE)</f>
        <v>82.073566406665194</v>
      </c>
      <c r="C38" s="91">
        <f>VLOOKUP($A38,'Current month raw data'!$B:$Q,6,FALSE)</f>
        <v>78.677241973494105</v>
      </c>
      <c r="D38" s="74">
        <f>VLOOKUP($A38,'Current month raw data'!$B:$Q,7,FALSE)</f>
        <v>247.31773859522499</v>
      </c>
      <c r="E38" s="94">
        <f>VLOOKUP($A38,'Current month raw data'!$B:$Q,8,FALSE)</f>
        <v>237.212761617989</v>
      </c>
      <c r="F38" s="74">
        <f>VLOOKUP($A38,'Current month raw data'!$B:$Q,9,FALSE)</f>
        <v>202.98248842141399</v>
      </c>
      <c r="G38" s="102">
        <f>VLOOKUP($A38,'Current month raw data'!$B:$Q,10,FALSE)</f>
        <v>186.63245845019301</v>
      </c>
      <c r="H38" s="73">
        <f>VLOOKUP($A38,'Current month raw data'!$B:$Q,11,FALSE)</f>
        <v>4.3167812546292001</v>
      </c>
      <c r="I38" s="73">
        <f>VLOOKUP($A38,'Current month raw data'!$B:$Q,12,FALSE)</f>
        <v>4.2598791516573202</v>
      </c>
      <c r="J38" s="91">
        <f>VLOOKUP($A38,'Current month raw data'!$B:$Q,13,FALSE)</f>
        <v>8.7605500709751301</v>
      </c>
      <c r="K38" s="73">
        <f>VLOOKUP($A38,'Current month raw data'!$B:$Q,14,FALSE)</f>
        <v>8.89724832715231</v>
      </c>
      <c r="L38" s="73">
        <f>VLOOKUP($A38,'Current month raw data'!$B:$Q,15,FALSE)</f>
        <v>0.12568735271013301</v>
      </c>
      <c r="M38" s="76">
        <f>VLOOKUP($A38,'Current month raw data'!$B:$Q,16,FALSE)</f>
        <v>4.4478942554205601</v>
      </c>
    </row>
    <row r="39" spans="1:13" ht="14.25">
      <c r="A39" s="87" t="s">
        <v>26</v>
      </c>
      <c r="B39" s="75">
        <f>VLOOKUP($A39,'Current month raw data'!$B:$Q,5,FALSE)</f>
        <v>68.469457789979401</v>
      </c>
      <c r="C39" s="91">
        <f>VLOOKUP($A39,'Current month raw data'!$B:$Q,6,FALSE)</f>
        <v>64.081503455496502</v>
      </c>
      <c r="D39" s="74">
        <f>VLOOKUP($A39,'Current month raw data'!$B:$Q,7,FALSE)</f>
        <v>165.73909880487301</v>
      </c>
      <c r="E39" s="94">
        <f>VLOOKUP($A39,'Current month raw data'!$B:$Q,8,FALSE)</f>
        <v>152.29997479561001</v>
      </c>
      <c r="F39" s="74">
        <f>VLOOKUP($A39,'Current month raw data'!$B:$Q,9,FALSE)</f>
        <v>113.48066229769501</v>
      </c>
      <c r="G39" s="102">
        <f>VLOOKUP($A39,'Current month raw data'!$B:$Q,10,FALSE)</f>
        <v>97.596113611369205</v>
      </c>
      <c r="H39" s="73">
        <f>VLOOKUP($A39,'Current month raw data'!$B:$Q,11,FALSE)</f>
        <v>6.8474584675283596</v>
      </c>
      <c r="I39" s="73">
        <f>VLOOKUP($A39,'Current month raw data'!$B:$Q,12,FALSE)</f>
        <v>8.8241144013970398</v>
      </c>
      <c r="J39" s="91">
        <f>VLOOKUP($A39,'Current month raw data'!$B:$Q,13,FALSE)</f>
        <v>16.275800437688201</v>
      </c>
      <c r="K39" s="73">
        <f>VLOOKUP($A39,'Current month raw data'!$B:$Q,14,FALSE)</f>
        <v>6.5629898337600903</v>
      </c>
      <c r="L39" s="73">
        <f>VLOOKUP($A39,'Current month raw data'!$B:$Q,15,FALSE)</f>
        <v>-8.3532519813813</v>
      </c>
      <c r="M39" s="76">
        <f>VLOOKUP($A39,'Current month raw data'!$B:$Q,16,FALSE)</f>
        <v>-2.07777897396601</v>
      </c>
    </row>
    <row r="40" spans="1:13" ht="14.25">
      <c r="A40" s="86"/>
      <c r="B40" s="67"/>
      <c r="C40" s="68"/>
      <c r="D40" s="69"/>
      <c r="E40" s="69"/>
      <c r="F40" s="69"/>
      <c r="G40" s="69"/>
      <c r="H40" s="68"/>
      <c r="I40" s="68"/>
      <c r="J40" s="68"/>
      <c r="K40" s="68"/>
      <c r="L40" s="68"/>
      <c r="M40" s="70"/>
    </row>
    <row r="41" spans="1:13">
      <c r="A41" s="85" t="s">
        <v>17</v>
      </c>
      <c r="B41" s="75">
        <f>VLOOKUP($A41,'Current month raw data'!$B:$Q,5,FALSE)</f>
        <v>61.866473762715302</v>
      </c>
      <c r="C41" s="91">
        <f>VLOOKUP($A41,'Current month raw data'!$B:$Q,6,FALSE)</f>
        <v>61.756516662402099</v>
      </c>
      <c r="D41" s="74">
        <f>VLOOKUP($A41,'Current month raw data'!$B:$Q,7,FALSE)</f>
        <v>124.34675797826699</v>
      </c>
      <c r="E41" s="94">
        <f>VLOOKUP($A41,'Current month raw data'!$B:$Q,8,FALSE)</f>
        <v>122.090977506176</v>
      </c>
      <c r="F41" s="74">
        <f>VLOOKUP($A41,'Current month raw data'!$B:$Q,9,FALSE)</f>
        <v>76.928954399412106</v>
      </c>
      <c r="G41" s="74">
        <f>VLOOKUP($A41,'Current month raw data'!$B:$Q,10,FALSE)</f>
        <v>75.3991348668917</v>
      </c>
      <c r="H41" s="97">
        <f>VLOOKUP($A41,'Current month raw data'!$B:$Q,11,FALSE)</f>
        <v>0.17804938855978</v>
      </c>
      <c r="I41" s="73">
        <f>VLOOKUP($A41,'Current month raw data'!$B:$Q,12,FALSE)</f>
        <v>1.84762258290274</v>
      </c>
      <c r="J41" s="91">
        <f>VLOOKUP($A41,'Current month raw data'!$B:$Q,13,FALSE)</f>
        <v>2.0289616521742699</v>
      </c>
      <c r="K41" s="73">
        <f>VLOOKUP($A41,'Current month raw data'!$B:$Q,14,FALSE)</f>
        <v>3.3876760113452198</v>
      </c>
      <c r="L41" s="73">
        <f>VLOOKUP($A41,'Current month raw data'!$B:$Q,15,FALSE)</f>
        <v>1.3316947827058401</v>
      </c>
      <c r="M41" s="76">
        <f>VLOOKUP($A41,'Current month raw data'!$B:$Q,16,FALSE)</f>
        <v>1.5121152456837099</v>
      </c>
    </row>
    <row r="42" spans="1:13" ht="14.25">
      <c r="A42" s="87" t="s">
        <v>46</v>
      </c>
      <c r="B42" s="75">
        <f>VLOOKUP($A42,'Current month raw data'!$B:$Q,5,FALSE)</f>
        <v>58.625613805831897</v>
      </c>
      <c r="C42" s="91">
        <f>VLOOKUP($A42,'Current month raw data'!$B:$Q,6,FALSE)</f>
        <v>58.717704309436598</v>
      </c>
      <c r="D42" s="74">
        <f>VLOOKUP($A42,'Current month raw data'!$B:$Q,7,FALSE)</f>
        <v>154.30536215315601</v>
      </c>
      <c r="E42" s="94">
        <f>VLOOKUP($A42,'Current month raw data'!$B:$Q,8,FALSE)</f>
        <v>140.87232343944899</v>
      </c>
      <c r="F42" s="74">
        <f>VLOOKUP($A42,'Current month raw data'!$B:$Q,9,FALSE)</f>
        <v>90.462465697599995</v>
      </c>
      <c r="G42" s="102">
        <f>VLOOKUP($A42,'Current month raw data'!$B:$Q,10,FALSE)</f>
        <v>82.716994331008806</v>
      </c>
      <c r="H42" s="73">
        <f>VLOOKUP($A42,'Current month raw data'!$B:$Q,11,FALSE)</f>
        <v>-0.15683600830065</v>
      </c>
      <c r="I42" s="73">
        <f>VLOOKUP($A42,'Current month raw data'!$B:$Q,12,FALSE)</f>
        <v>9.5356123798735997</v>
      </c>
      <c r="J42" s="91">
        <f>VLOOKUP($A42,'Current month raw data'!$B:$Q,13,FALSE)</f>
        <v>9.3638210977493301</v>
      </c>
      <c r="K42" s="73">
        <f>VLOOKUP($A42,'Current month raw data'!$B:$Q,14,FALSE)</f>
        <v>8.6041138905384198</v>
      </c>
      <c r="L42" s="73">
        <f>VLOOKUP($A42,'Current month raw data'!$B:$Q,15,FALSE)</f>
        <v>-0.69466044582685305</v>
      </c>
      <c r="M42" s="76">
        <f>VLOOKUP($A42,'Current month raw data'!$B:$Q,16,FALSE)</f>
        <v>-0.85040697641302498</v>
      </c>
    </row>
    <row r="43" spans="1:13" ht="14.25">
      <c r="A43" s="87" t="s">
        <v>82</v>
      </c>
      <c r="B43" s="75">
        <f>VLOOKUP($A43,'Current month raw data'!$B:$Q,5,FALSE)</f>
        <v>59.967732274488199</v>
      </c>
      <c r="C43" s="91">
        <f>VLOOKUP($A43,'Current month raw data'!$B:$Q,6,FALSE)</f>
        <v>59.124934519409102</v>
      </c>
      <c r="D43" s="74">
        <f>VLOOKUP($A43,'Current month raw data'!$B:$Q,7,FALSE)</f>
        <v>105.01519469325901</v>
      </c>
      <c r="E43" s="94">
        <f>VLOOKUP($A43,'Current month raw data'!$B:$Q,8,FALSE)</f>
        <v>103.458827255564</v>
      </c>
      <c r="F43" s="74">
        <f>VLOOKUP($A43,'Current month raw data'!$B:$Q,9,FALSE)</f>
        <v>62.975230801186299</v>
      </c>
      <c r="G43" s="102">
        <f>VLOOKUP($A43,'Current month raw data'!$B:$Q,10,FALSE)</f>
        <v>61.169963869401101</v>
      </c>
      <c r="H43" s="73">
        <f>VLOOKUP($A43,'Current month raw data'!$B:$Q,11,FALSE)</f>
        <v>1.4254523272281301</v>
      </c>
      <c r="I43" s="73">
        <f>VLOOKUP($A43,'Current month raw data'!$B:$Q,12,FALSE)</f>
        <v>1.50433508573464</v>
      </c>
      <c r="J43" s="91">
        <f>VLOOKUP($A43,'Current month raw data'!$B:$Q,13,FALSE)</f>
        <v>2.95123099245169</v>
      </c>
      <c r="K43" s="73">
        <f>VLOOKUP($A43,'Current month raw data'!$B:$Q,14,FALSE)</f>
        <v>4.3418304094084599</v>
      </c>
      <c r="L43" s="73">
        <f>VLOOKUP($A43,'Current month raw data'!$B:$Q,15,FALSE)</f>
        <v>1.3507360752769699</v>
      </c>
      <c r="M43" s="76">
        <f>VLOOKUP($A43,'Current month raw data'!$B:$Q,16,FALSE)</f>
        <v>2.7954425013248501</v>
      </c>
    </row>
    <row r="44" spans="1:13" ht="14.25">
      <c r="A44" s="87" t="s">
        <v>37</v>
      </c>
      <c r="B44" s="75">
        <f>VLOOKUP($A44,'Current month raw data'!$B:$Q,5,FALSE)</f>
        <v>62.232473226947398</v>
      </c>
      <c r="C44" s="91">
        <f>VLOOKUP($A44,'Current month raw data'!$B:$Q,6,FALSE)</f>
        <v>65.552553059730897</v>
      </c>
      <c r="D44" s="74">
        <f>VLOOKUP($A44,'Current month raw data'!$B:$Q,7,FALSE)</f>
        <v>108.930055004059</v>
      </c>
      <c r="E44" s="94">
        <f>VLOOKUP($A44,'Current month raw data'!$B:$Q,8,FALSE)</f>
        <v>104.98656564268499</v>
      </c>
      <c r="F44" s="74">
        <f>VLOOKUP($A44,'Current month raw data'!$B:$Q,9,FALSE)</f>
        <v>67.789867316500604</v>
      </c>
      <c r="G44" s="102">
        <f>VLOOKUP($A44,'Current month raw data'!$B:$Q,10,FALSE)</f>
        <v>68.821374148510898</v>
      </c>
      <c r="H44" s="73">
        <f>VLOOKUP($A44,'Current month raw data'!$B:$Q,11,FALSE)</f>
        <v>-5.0647605284849897</v>
      </c>
      <c r="I44" s="73">
        <f>VLOOKUP($A44,'Current month raw data'!$B:$Q,12,FALSE)</f>
        <v>3.75618474347965</v>
      </c>
      <c r="J44" s="91">
        <f>VLOOKUP($A44,'Current month raw data'!$B:$Q,13,FALSE)</f>
        <v>-1.49881754727007</v>
      </c>
      <c r="K44" s="73">
        <f>VLOOKUP($A44,'Current month raw data'!$B:$Q,14,FALSE)</f>
        <v>2.0596021329594301</v>
      </c>
      <c r="L44" s="73">
        <f>VLOOKUP($A44,'Current month raw data'!$B:$Q,15,FALSE)</f>
        <v>3.6125654450261702</v>
      </c>
      <c r="M44" s="76">
        <f>VLOOKUP($A44,'Current month raw data'!$B:$Q,16,FALSE)</f>
        <v>-1.63516287218419</v>
      </c>
    </row>
    <row r="45" spans="1:13" ht="14.25">
      <c r="A45" s="87" t="s">
        <v>35</v>
      </c>
      <c r="B45" s="75">
        <f>VLOOKUP($A45,'Current month raw data'!$B:$Q,5,FALSE)</f>
        <v>64.465461915217006</v>
      </c>
      <c r="C45" s="91">
        <f>VLOOKUP($A45,'Current month raw data'!$B:$Q,6,FALSE)</f>
        <v>66.677563953451795</v>
      </c>
      <c r="D45" s="74">
        <f>VLOOKUP($A45,'Current month raw data'!$B:$Q,7,FALSE)</f>
        <v>155.20256980051599</v>
      </c>
      <c r="E45" s="94">
        <f>VLOOKUP($A45,'Current month raw data'!$B:$Q,8,FALSE)</f>
        <v>158.44417620547199</v>
      </c>
      <c r="F45" s="74">
        <f>VLOOKUP($A45,'Current month raw data'!$B:$Q,9,FALSE)</f>
        <v>100.05205352618999</v>
      </c>
      <c r="G45" s="102">
        <f>VLOOKUP($A45,'Current month raw data'!$B:$Q,10,FALSE)</f>
        <v>105.64671691992299</v>
      </c>
      <c r="H45" s="73">
        <f>VLOOKUP($A45,'Current month raw data'!$B:$Q,11,FALSE)</f>
        <v>-3.3176107630132998</v>
      </c>
      <c r="I45" s="73">
        <f>VLOOKUP($A45,'Current month raw data'!$B:$Q,12,FALSE)</f>
        <v>-2.0458981090931498</v>
      </c>
      <c r="J45" s="91">
        <f>VLOOKUP($A45,'Current month raw data'!$B:$Q,13,FALSE)</f>
        <v>-5.2956339362388896</v>
      </c>
      <c r="K45" s="73">
        <f>VLOOKUP($A45,'Current month raw data'!$B:$Q,14,FALSE)</f>
        <v>-1.2904015379079301</v>
      </c>
      <c r="L45" s="73">
        <f>VLOOKUP($A45,'Current month raw data'!$B:$Q,15,FALSE)</f>
        <v>4.2291950886766703</v>
      </c>
      <c r="M45" s="76">
        <f>VLOOKUP($A45,'Current month raw data'!$B:$Q,16,FALSE)</f>
        <v>0.77127609421260002</v>
      </c>
    </row>
    <row r="46" spans="1:13" ht="14.25">
      <c r="A46" s="87" t="s">
        <v>34</v>
      </c>
      <c r="B46" s="75">
        <f>VLOOKUP($A46,'Current month raw data'!$B:$Q,5,FALSE)</f>
        <v>69.983096927360506</v>
      </c>
      <c r="C46" s="91">
        <f>VLOOKUP($A46,'Current month raw data'!$B:$Q,6,FALSE)</f>
        <v>64.594724491815299</v>
      </c>
      <c r="D46" s="74">
        <f>VLOOKUP($A46,'Current month raw data'!$B:$Q,7,FALSE)</f>
        <v>108.26795988556501</v>
      </c>
      <c r="E46" s="94">
        <f>VLOOKUP($A46,'Current month raw data'!$B:$Q,8,FALSE)</f>
        <v>108.93985635378399</v>
      </c>
      <c r="F46" s="74">
        <f>VLOOKUP($A46,'Current month raw data'!$B:$Q,9,FALSE)</f>
        <v>75.769271307991403</v>
      </c>
      <c r="G46" s="102">
        <f>VLOOKUP($A46,'Current month raw data'!$B:$Q,10,FALSE)</f>
        <v>70.369400073506498</v>
      </c>
      <c r="H46" s="73">
        <f>VLOOKUP($A46,'Current month raw data'!$B:$Q,11,FALSE)</f>
        <v>8.3418150289161304</v>
      </c>
      <c r="I46" s="73">
        <f>VLOOKUP($A46,'Current month raw data'!$B:$Q,12,FALSE)</f>
        <v>-0.61675909139866603</v>
      </c>
      <c r="J46" s="91">
        <f>VLOOKUP($A46,'Current month raw data'!$B:$Q,13,FALSE)</f>
        <v>7.6736070349389598</v>
      </c>
      <c r="K46" s="73">
        <f>VLOOKUP($A46,'Current month raw data'!$B:$Q,14,FALSE)</f>
        <v>11.2973287791472</v>
      </c>
      <c r="L46" s="73">
        <f>VLOOKUP($A46,'Current month raw data'!$B:$Q,15,FALSE)</f>
        <v>3.3654688869412701</v>
      </c>
      <c r="M46" s="76">
        <f>VLOOKUP($A46,'Current month raw data'!$B:$Q,16,FALSE)</f>
        <v>11.9880251052617</v>
      </c>
    </row>
    <row r="47" spans="1:13" ht="14.25">
      <c r="A47" s="87" t="s">
        <v>39</v>
      </c>
      <c r="B47" s="75">
        <f>VLOOKUP($A47,'Current month raw data'!$B:$Q,5,FALSE)</f>
        <v>58.518223064266799</v>
      </c>
      <c r="C47" s="91">
        <f>VLOOKUP($A47,'Current month raw data'!$B:$Q,6,FALSE)</f>
        <v>58.2438900749666</v>
      </c>
      <c r="D47" s="74">
        <f>VLOOKUP($A47,'Current month raw data'!$B:$Q,7,FALSE)</f>
        <v>110.232461276305</v>
      </c>
      <c r="E47" s="94">
        <f>VLOOKUP($A47,'Current month raw data'!$B:$Q,8,FALSE)</f>
        <v>112.981115053727</v>
      </c>
      <c r="F47" s="74">
        <f>VLOOKUP($A47,'Current month raw data'!$B:$Q,9,FALSE)</f>
        <v>64.506077578900104</v>
      </c>
      <c r="G47" s="102">
        <f>VLOOKUP($A47,'Current month raw data'!$B:$Q,10,FALSE)</f>
        <v>65.804596457364497</v>
      </c>
      <c r="H47" s="73">
        <f>VLOOKUP($A47,'Current month raw data'!$B:$Q,11,FALSE)</f>
        <v>0.47100732617126001</v>
      </c>
      <c r="I47" s="73">
        <f>VLOOKUP($A47,'Current month raw data'!$B:$Q,12,FALSE)</f>
        <v>-2.4328435563010999</v>
      </c>
      <c r="J47" s="91">
        <f>VLOOKUP($A47,'Current month raw data'!$B:$Q,13,FALSE)</f>
        <v>-1.9732951015143001</v>
      </c>
      <c r="K47" s="73">
        <f>VLOOKUP($A47,'Current month raw data'!$B:$Q,14,FALSE)</f>
        <v>-4.1654909801749103</v>
      </c>
      <c r="L47" s="73">
        <f>VLOOKUP($A47,'Current month raw data'!$B:$Q,15,FALSE)</f>
        <v>-2.2363251737685101</v>
      </c>
      <c r="M47" s="76">
        <f>VLOOKUP($A47,'Current month raw data'!$B:$Q,16,FALSE)</f>
        <v>-1.77585110300271</v>
      </c>
    </row>
    <row r="48" spans="1:13" s="200" customFormat="1" ht="14.25">
      <c r="A48" s="130" t="s">
        <v>38</v>
      </c>
      <c r="B48" s="131">
        <f>VLOOKUP($A48,'Current month raw data'!$B:$Q,5,FALSE)</f>
        <v>60.0395127614673</v>
      </c>
      <c r="C48" s="132">
        <f>VLOOKUP($A48,'Current month raw data'!$B:$Q,6,FALSE)</f>
        <v>57.718347571082397</v>
      </c>
      <c r="D48" s="133">
        <f>VLOOKUP($A48,'Current month raw data'!$B:$Q,7,FALSE)</f>
        <v>101.66404536276301</v>
      </c>
      <c r="E48" s="134">
        <f>VLOOKUP($A48,'Current month raw data'!$B:$Q,8,FALSE)</f>
        <v>101.517710880634</v>
      </c>
      <c r="F48" s="133">
        <f>VLOOKUP($A48,'Current month raw data'!$B:$Q,9,FALSE)</f>
        <v>61.038597489400097</v>
      </c>
      <c r="G48" s="135">
        <f>VLOOKUP($A48,'Current month raw data'!$B:$Q,10,FALSE)</f>
        <v>58.594345212291202</v>
      </c>
      <c r="H48" s="136">
        <f>VLOOKUP($A48,'Current month raw data'!$B:$Q,11,FALSE)</f>
        <v>4.0215378437961196</v>
      </c>
      <c r="I48" s="136">
        <f>VLOOKUP($A48,'Current month raw data'!$B:$Q,12,FALSE)</f>
        <v>0.144146751201712</v>
      </c>
      <c r="J48" s="132">
        <f>VLOOKUP($A48,'Current month raw data'!$B:$Q,13,FALSE)</f>
        <v>4.1714815111480199</v>
      </c>
      <c r="K48" s="136">
        <f>VLOOKUP($A48,'Current month raw data'!$B:$Q,14,FALSE)</f>
        <v>3.5332767825224098</v>
      </c>
      <c r="L48" s="136">
        <f>VLOOKUP($A48,'Current month raw data'!$B:$Q,15,FALSE)</f>
        <v>-0.61264822134387298</v>
      </c>
      <c r="M48" s="137">
        <f>VLOOKUP($A48,'Current month raw data'!$B:$Q,16,FALSE)</f>
        <v>3.3842517423815601</v>
      </c>
    </row>
    <row r="49" spans="1:13" ht="14.25">
      <c r="A49" s="87" t="s">
        <v>81</v>
      </c>
      <c r="B49" s="75">
        <f>VLOOKUP($A49,'Current month raw data'!$B:$Q,5,FALSE)</f>
        <v>61.812781230385703</v>
      </c>
      <c r="C49" s="91">
        <f>VLOOKUP($A49,'Current month raw data'!$B:$Q,6,FALSE)</f>
        <v>66.082255365849207</v>
      </c>
      <c r="D49" s="74">
        <f>VLOOKUP($A49,'Current month raw data'!$B:$Q,7,FALSE)</f>
        <v>133.80712193587101</v>
      </c>
      <c r="E49" s="94">
        <f>VLOOKUP($A49,'Current month raw data'!$B:$Q,8,FALSE)</f>
        <v>135.679901852683</v>
      </c>
      <c r="F49" s="74">
        <f>VLOOKUP($A49,'Current month raw data'!$B:$Q,9,FALSE)</f>
        <v>82.709903552895597</v>
      </c>
      <c r="G49" s="102">
        <f>VLOOKUP($A49,'Current month raw data'!$B:$Q,10,FALSE)</f>
        <v>89.660339222424099</v>
      </c>
      <c r="H49" s="73">
        <f>VLOOKUP($A49,'Current month raw data'!$B:$Q,11,FALSE)</f>
        <v>-6.46084809276954</v>
      </c>
      <c r="I49" s="73">
        <f>VLOOKUP($A49,'Current month raw data'!$B:$Q,12,FALSE)</f>
        <v>-1.3802928003631101</v>
      </c>
      <c r="J49" s="91">
        <f>VLOOKUP($A49,'Current month raw data'!$B:$Q,13,FALSE)</f>
        <v>-7.7519622720657599</v>
      </c>
      <c r="K49" s="73">
        <f>VLOOKUP($A49,'Current month raw data'!$B:$Q,14,FALSE)</f>
        <v>-6.1313191106435996</v>
      </c>
      <c r="L49" s="73">
        <f>VLOOKUP($A49,'Current month raw data'!$B:$Q,15,FALSE)</f>
        <v>1.7568321249302801</v>
      </c>
      <c r="M49" s="76">
        <f>VLOOKUP($A49,'Current month raw data'!$B:$Q,16,FALSE)</f>
        <v>-4.8175222226759704</v>
      </c>
    </row>
    <row r="50" spans="1:13" ht="14.25">
      <c r="A50" s="86"/>
      <c r="B50" s="67"/>
      <c r="C50" s="68"/>
      <c r="D50" s="69"/>
      <c r="E50" s="69"/>
      <c r="F50" s="69"/>
      <c r="G50" s="69"/>
      <c r="H50" s="68"/>
      <c r="I50" s="68"/>
      <c r="J50" s="68"/>
      <c r="K50" s="68"/>
      <c r="L50" s="68"/>
      <c r="M50" s="70"/>
    </row>
    <row r="51" spans="1:13">
      <c r="A51" s="85" t="s">
        <v>47</v>
      </c>
      <c r="B51" s="75">
        <f>VLOOKUP($A51,'Current month raw data'!$B:$Q,5,FALSE)</f>
        <v>64.000071180393306</v>
      </c>
      <c r="C51" s="91">
        <f>VLOOKUP($A51,'Current month raw data'!$B:$Q,6,FALSE)</f>
        <v>64.384908278917393</v>
      </c>
      <c r="D51" s="74">
        <f>VLOOKUP($A51,'Current month raw data'!$B:$Q,7,FALSE)</f>
        <v>111.843105449742</v>
      </c>
      <c r="E51" s="94">
        <f>VLOOKUP($A51,'Current month raw data'!$B:$Q,8,FALSE)</f>
        <v>116.094559052126</v>
      </c>
      <c r="F51" s="74">
        <f>VLOOKUP($A51,'Current month raw data'!$B:$Q,9,FALSE)</f>
        <v>71.579667098197802</v>
      </c>
      <c r="G51" s="74">
        <f>VLOOKUP($A51,'Current month raw data'!$B:$Q,10,FALSE)</f>
        <v>74.747375362525105</v>
      </c>
      <c r="H51" s="97">
        <f>VLOOKUP($A51,'Current month raw data'!$B:$Q,11,FALSE)</f>
        <v>-0.59771320455565102</v>
      </c>
      <c r="I51" s="73">
        <f>VLOOKUP($A51,'Current month raw data'!$B:$Q,12,FALSE)</f>
        <v>-3.66206102774761</v>
      </c>
      <c r="J51" s="73">
        <f>VLOOKUP($A51,'Current month raw data'!$B:$Q,13,FALSE)</f>
        <v>-4.2378856099815199</v>
      </c>
      <c r="K51" s="100">
        <f>VLOOKUP($A51,'Current month raw data'!$B:$Q,14,FALSE)</f>
        <v>-4.25109053474573</v>
      </c>
      <c r="L51" s="73">
        <f>VLOOKUP($A51,'Current month raw data'!$B:$Q,15,FALSE)</f>
        <v>-1.3789299503585199E-2</v>
      </c>
      <c r="M51" s="76">
        <f>VLOOKUP($A51,'Current month raw data'!$B:$Q,16,FALSE)</f>
        <v>-0.61142008359528799</v>
      </c>
    </row>
    <row r="52" spans="1:13" ht="14.25">
      <c r="A52" s="86"/>
      <c r="B52" s="67"/>
      <c r="C52" s="68"/>
      <c r="D52" s="69"/>
      <c r="E52" s="69"/>
      <c r="F52" s="69"/>
      <c r="G52" s="69"/>
      <c r="H52" s="68"/>
      <c r="I52" s="68"/>
      <c r="J52" s="68"/>
      <c r="K52" s="68"/>
      <c r="L52" s="68"/>
      <c r="M52" s="70"/>
    </row>
    <row r="53" spans="1:13">
      <c r="A53" s="85" t="s">
        <v>48</v>
      </c>
      <c r="B53" s="75">
        <f>VLOOKUP($A53,'Current month raw data'!$B:$Q,5,FALSE)</f>
        <v>70.279546626004006</v>
      </c>
      <c r="C53" s="91">
        <f>VLOOKUP($A53,'Current month raw data'!$B:$Q,6,FALSE)</f>
        <v>69.834747630668502</v>
      </c>
      <c r="D53" s="74">
        <f>VLOOKUP($A53,'Current month raw data'!$B:$Q,7,FALSE)</f>
        <v>117.24461878653899</v>
      </c>
      <c r="E53" s="94">
        <f>VLOOKUP($A53,'Current month raw data'!$B:$Q,8,FALSE)</f>
        <v>115.128850585438</v>
      </c>
      <c r="F53" s="74">
        <f>VLOOKUP($A53,'Current month raw data'!$B:$Q,9,FALSE)</f>
        <v>82.398986526566702</v>
      </c>
      <c r="G53" s="102">
        <f>VLOOKUP($A53,'Current month raw data'!$B:$Q,10,FALSE)</f>
        <v>80.399942256430194</v>
      </c>
      <c r="H53" s="73">
        <f>VLOOKUP($A53,'Current month raw data'!$B:$Q,11,FALSE)</f>
        <v>0.63693076931822901</v>
      </c>
      <c r="I53" s="73">
        <f>VLOOKUP($A53,'Current month raw data'!$B:$Q,12,FALSE)</f>
        <v>1.83773935928527</v>
      </c>
      <c r="J53" s="91">
        <f>VLOOKUP($A53,'Current month raw data'!$B:$Q,13,FALSE)</f>
        <v>2.4863752560426602</v>
      </c>
      <c r="K53" s="73">
        <f>VLOOKUP($A53,'Current month raw data'!$B:$Q,14,FALSE)</f>
        <v>4.8555736793059401</v>
      </c>
      <c r="L53" s="73">
        <f>VLOOKUP($A53,'Current month raw data'!$B:$Q,15,FALSE)</f>
        <v>2.3117203797522201</v>
      </c>
      <c r="M53" s="76">
        <f>VLOOKUP($A53,'Current month raw data'!$B:$Q,16,FALSE)</f>
        <v>2.96337520746969</v>
      </c>
    </row>
    <row r="54" spans="1:13" ht="14.25">
      <c r="A54" s="87" t="s">
        <v>64</v>
      </c>
      <c r="B54" s="75">
        <f>VLOOKUP($A54,'Current month raw data'!$B:$Q,5,FALSE)</f>
        <v>68.463756087972499</v>
      </c>
      <c r="C54" s="91">
        <f>VLOOKUP($A54,'Current month raw data'!$B:$Q,6,FALSE)</f>
        <v>65.491296656256097</v>
      </c>
      <c r="D54" s="74">
        <f>VLOOKUP($A54,'Current month raw data'!$B:$Q,7,FALSE)</f>
        <v>183.01688842810401</v>
      </c>
      <c r="E54" s="94">
        <f>VLOOKUP($A54,'Current month raw data'!$B:$Q,8,FALSE)</f>
        <v>176.83368999383001</v>
      </c>
      <c r="F54" s="74">
        <f>VLOOKUP($A54,'Current month raw data'!$B:$Q,9,FALSE)</f>
        <v>125.300236093214</v>
      </c>
      <c r="G54" s="102">
        <f>VLOOKUP($A54,'Current month raw data'!$B:$Q,10,FALSE)</f>
        <v>115.810676502063</v>
      </c>
      <c r="H54" s="73">
        <f>VLOOKUP($A54,'Current month raw data'!$B:$Q,11,FALSE)</f>
        <v>4.5387090857552499</v>
      </c>
      <c r="I54" s="73">
        <f>VLOOKUP($A54,'Current month raw data'!$B:$Q,12,FALSE)</f>
        <v>3.4966178868345001</v>
      </c>
      <c r="J54" s="91">
        <f>VLOOKUP($A54,'Current month raw data'!$B:$Q,13,FALSE)</f>
        <v>8.1940282863136602</v>
      </c>
      <c r="K54" s="73">
        <f>VLOOKUP($A54,'Current month raw data'!$B:$Q,14,FALSE)</f>
        <v>8.1940282863136602</v>
      </c>
      <c r="L54" s="73">
        <f>VLOOKUP($A54,'Current month raw data'!$B:$Q,15,FALSE)</f>
        <v>0</v>
      </c>
      <c r="M54" s="76">
        <f>VLOOKUP($A54,'Current month raw data'!$B:$Q,16,FALSE)</f>
        <v>4.5387090857552499</v>
      </c>
    </row>
    <row r="55" spans="1:13" ht="14.25">
      <c r="A55" s="87" t="s">
        <v>31</v>
      </c>
      <c r="B55" s="75">
        <f>VLOOKUP($A55,'Current month raw data'!$B:$Q,5,FALSE)</f>
        <v>70.075068202867897</v>
      </c>
      <c r="C55" s="91">
        <f>VLOOKUP($A55,'Current month raw data'!$B:$Q,6,FALSE)</f>
        <v>70.4068447962443</v>
      </c>
      <c r="D55" s="74">
        <f>VLOOKUP($A55,'Current month raw data'!$B:$Q,7,FALSE)</f>
        <v>115.739237987091</v>
      </c>
      <c r="E55" s="94">
        <f>VLOOKUP($A55,'Current month raw data'!$B:$Q,8,FALSE)</f>
        <v>115.302726343659</v>
      </c>
      <c r="F55" s="74">
        <f>VLOOKUP($A55,'Current month raw data'!$B:$Q,9,FALSE)</f>
        <v>81.104349956933902</v>
      </c>
      <c r="G55" s="102">
        <f>VLOOKUP($A55,'Current month raw data'!$B:$Q,10,FALSE)</f>
        <v>81.181011582618396</v>
      </c>
      <c r="H55" s="73">
        <f>VLOOKUP($A55,'Current month raw data'!$B:$Q,11,FALSE)</f>
        <v>-0.47122775397279099</v>
      </c>
      <c r="I55" s="73">
        <f>VLOOKUP($A55,'Current month raw data'!$B:$Q,12,FALSE)</f>
        <v>0.37857877022900299</v>
      </c>
      <c r="J55" s="91">
        <f>VLOOKUP($A55,'Current month raw data'!$B:$Q,13,FALSE)</f>
        <v>-9.4432951979756E-2</v>
      </c>
      <c r="K55" s="73">
        <f>VLOOKUP($A55,'Current month raw data'!$B:$Q,14,FALSE)</f>
        <v>2.6345381208342902</v>
      </c>
      <c r="L55" s="73">
        <f>VLOOKUP($A55,'Current month raw data'!$B:$Q,15,FALSE)</f>
        <v>2.7315505566395002</v>
      </c>
      <c r="M55" s="76">
        <f>VLOOKUP($A55,'Current month raw data'!$B:$Q,16,FALSE)</f>
        <v>2.2474509783300198</v>
      </c>
    </row>
    <row r="56" spans="1:13" ht="14.25">
      <c r="A56" s="87" t="s">
        <v>83</v>
      </c>
      <c r="B56" s="75">
        <f>VLOOKUP($A56,'Current month raw data'!$B:$Q,5,FALSE)</f>
        <v>77.437541203482596</v>
      </c>
      <c r="C56" s="91">
        <f>VLOOKUP($A56,'Current month raw data'!$B:$Q,6,FALSE)</f>
        <v>73.655913978494596</v>
      </c>
      <c r="D56" s="74">
        <f>VLOOKUP($A56,'Current month raw data'!$B:$Q,7,FALSE)</f>
        <v>111.256338216298</v>
      </c>
      <c r="E56" s="94">
        <f>VLOOKUP($A56,'Current month raw data'!$B:$Q,8,FALSE)</f>
        <v>107.88415316095499</v>
      </c>
      <c r="F56" s="74">
        <f>VLOOKUP($A56,'Current month raw data'!$B:$Q,9,FALSE)</f>
        <v>86.154172747732304</v>
      </c>
      <c r="G56" s="102">
        <f>VLOOKUP($A56,'Current month raw data'!$B:$Q,10,FALSE)</f>
        <v>79.463059048660398</v>
      </c>
      <c r="H56" s="73">
        <f>VLOOKUP($A56,'Current month raw data'!$B:$Q,11,FALSE)</f>
        <v>5.1341800280859804</v>
      </c>
      <c r="I56" s="73">
        <f>VLOOKUP($A56,'Current month raw data'!$B:$Q,12,FALSE)</f>
        <v>3.1257464201555001</v>
      </c>
      <c r="J56" s="91">
        <f>VLOOKUP($A56,'Current month raw data'!$B:$Q,13,FALSE)</f>
        <v>8.4204078966737299</v>
      </c>
      <c r="K56" s="73">
        <f>VLOOKUP($A56,'Current month raw data'!$B:$Q,14,FALSE)</f>
        <v>8.6501121506921006</v>
      </c>
      <c r="L56" s="73">
        <f>VLOOKUP($A56,'Current month raw data'!$B:$Q,15,FALSE)</f>
        <v>0.21186440677966101</v>
      </c>
      <c r="M56" s="76">
        <f>VLOOKUP($A56,'Current month raw data'!$B:$Q,16,FALSE)</f>
        <v>5.3569219349251496</v>
      </c>
    </row>
    <row r="57" spans="1:13" ht="14.25">
      <c r="A57" s="87" t="s">
        <v>32</v>
      </c>
      <c r="B57" s="75">
        <f>VLOOKUP($A57,'Current month raw data'!$B:$Q,5,FALSE)</f>
        <v>66.757525807372403</v>
      </c>
      <c r="C57" s="91">
        <f>VLOOKUP($A57,'Current month raw data'!$B:$Q,6,FALSE)</f>
        <v>68.404747239816501</v>
      </c>
      <c r="D57" s="74">
        <f>VLOOKUP($A57,'Current month raw data'!$B:$Q,7,FALSE)</f>
        <v>98.999154412778907</v>
      </c>
      <c r="E57" s="94">
        <f>VLOOKUP($A57,'Current month raw data'!$B:$Q,8,FALSE)</f>
        <v>99.3589827375352</v>
      </c>
      <c r="F57" s="74">
        <f>VLOOKUP($A57,'Current month raw data'!$B:$Q,9,FALSE)</f>
        <v>66.089386056191401</v>
      </c>
      <c r="G57" s="102">
        <f>VLOOKUP($A57,'Current month raw data'!$B:$Q,10,FALSE)</f>
        <v>67.966261001663895</v>
      </c>
      <c r="H57" s="73">
        <f>VLOOKUP($A57,'Current month raw data'!$B:$Q,11,FALSE)</f>
        <v>-2.4080513398713701</v>
      </c>
      <c r="I57" s="73">
        <f>VLOOKUP($A57,'Current month raw data'!$B:$Q,12,FALSE)</f>
        <v>-0.362149767280532</v>
      </c>
      <c r="J57" s="91">
        <f>VLOOKUP($A57,'Current month raw data'!$B:$Q,13,FALSE)</f>
        <v>-2.76148035482856</v>
      </c>
      <c r="K57" s="73">
        <f>VLOOKUP($A57,'Current month raw data'!$B:$Q,14,FALSE)</f>
        <v>-2.9277474160628199</v>
      </c>
      <c r="L57" s="73">
        <f>VLOOKUP($A57,'Current month raw data'!$B:$Q,15,FALSE)</f>
        <v>-0.17098888572242801</v>
      </c>
      <c r="M57" s="76">
        <f>VLOOKUP($A57,'Current month raw data'!$B:$Q,16,FALSE)</f>
        <v>-2.5749227254401199</v>
      </c>
    </row>
    <row r="58" spans="1:13" thickBot="1">
      <c r="A58" s="87" t="s">
        <v>33</v>
      </c>
      <c r="B58" s="77">
        <f>VLOOKUP($A58,'Current month raw data'!$B:$Q,5,FALSE)</f>
        <v>70.1442859850807</v>
      </c>
      <c r="C58" s="92">
        <f>VLOOKUP($A58,'Current month raw data'!$B:$Q,6,FALSE)</f>
        <v>70.207343844718693</v>
      </c>
      <c r="D58" s="79">
        <f>VLOOKUP($A58,'Current month raw data'!$B:$Q,7,FALSE)</f>
        <v>100.55167754242299</v>
      </c>
      <c r="E58" s="95">
        <f>VLOOKUP($A58,'Current month raw data'!$B:$Q,8,FALSE)</f>
        <v>97.593571183669994</v>
      </c>
      <c r="F58" s="79">
        <f>VLOOKUP($A58,'Current month raw data'!$B:$Q,9,FALSE)</f>
        <v>70.531256258153704</v>
      </c>
      <c r="G58" s="103">
        <f>VLOOKUP($A58,'Current month raw data'!$B:$Q,10,FALSE)</f>
        <v>68.517854091259494</v>
      </c>
      <c r="H58" s="78">
        <f>VLOOKUP($A58,'Current month raw data'!$B:$Q,11,FALSE)</f>
        <v>-8.9816614879192E-2</v>
      </c>
      <c r="I58" s="78">
        <f>VLOOKUP($A58,'Current month raw data'!$B:$Q,12,FALSE)</f>
        <v>3.0310463311012801</v>
      </c>
      <c r="J58" s="92">
        <f>VLOOKUP($A58,'Current month raw data'!$B:$Q,13,FALSE)</f>
        <v>2.9385073330120699</v>
      </c>
      <c r="K58" s="78">
        <f>VLOOKUP($A58,'Current month raw data'!$B:$Q,14,FALSE)</f>
        <v>8.6667037819390398</v>
      </c>
      <c r="L58" s="78">
        <f>VLOOKUP($A58,'Current month raw data'!$B:$Q,15,FALSE)</f>
        <v>5.5646779784710798</v>
      </c>
      <c r="M58" s="80">
        <f>VLOOKUP($A58,'Current month raw data'!$B:$Q,16,FALSE)</f>
        <v>5.4698633582026899</v>
      </c>
    </row>
    <row r="59" spans="1:13" ht="53.1" customHeight="1" thickBot="1">
      <c r="A59" s="120" t="s">
        <v>85</v>
      </c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2"/>
    </row>
    <row r="60" spans="1:13" ht="14.25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</row>
    <row r="67" spans="6:6">
      <c r="F67" s="65"/>
    </row>
  </sheetData>
  <sheetProtection algorithmName="SHA-512" hashValue="Mgb00tT+BTXIj8pLIXdHUyuVsXulNFBLa4kJIqLGPpk0DJfuTwc6ZLrqCIclI7Rk0Jr0xFgGdsHr0M1kl5A98Q==" saltValue="x0dvWr3uTRCJmIV4LkwVXA==" spinCount="100000" sheet="1" formatCells="0" formatColumns="0" formatRows="0" insertColumns="0" insertRows="0" deleteColumns="0" deleteRows="0"/>
  <mergeCells count="7">
    <mergeCell ref="A59:M59"/>
    <mergeCell ref="A1:A3"/>
    <mergeCell ref="B1:M1"/>
    <mergeCell ref="B2:C2"/>
    <mergeCell ref="D2:E2"/>
    <mergeCell ref="F2:G2"/>
    <mergeCell ref="H2:M2"/>
  </mergeCells>
  <pageMargins left="0.7" right="0.7" top="0.75" bottom="0.75" header="0.3" footer="0.3"/>
  <pageSetup scale="4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7" tint="0.79998168889431442"/>
  </sheetPr>
  <dimension ref="A1"/>
  <sheetViews>
    <sheetView workbookViewId="0"/>
  </sheetViews>
  <sheetFormatPr defaultRowHeight="12.75"/>
  <sheetData/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7" tint="0.79998168889431442"/>
  </sheetPr>
  <dimension ref="A1"/>
  <sheetViews>
    <sheetView workbookViewId="0"/>
  </sheetViews>
  <sheetFormatPr defaultRowHeight="12.7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M67"/>
  <sheetViews>
    <sheetView zoomScale="85" zoomScaleNormal="85" zoomScaleSheetLayoutView="115" workbookViewId="0">
      <pane ySplit="5" topLeftCell="A6" activePane="bottomLeft" state="frozen"/>
      <selection pane="bottomLeft" activeCell="M15" sqref="M15"/>
    </sheetView>
  </sheetViews>
  <sheetFormatPr defaultColWidth="9.140625" defaultRowHeight="14.25"/>
  <cols>
    <col min="1" max="1" width="47.85546875" style="20" bestFit="1" customWidth="1"/>
    <col min="2" max="6" width="13" style="20" customWidth="1"/>
    <col min="7" max="7" width="13" style="21" customWidth="1"/>
    <col min="8" max="9" width="13" style="20" customWidth="1"/>
    <col min="10" max="11" width="13" style="21" customWidth="1"/>
    <col min="12" max="13" width="13" style="20" customWidth="1"/>
    <col min="14" max="16384" width="9.140625" style="20"/>
  </cols>
  <sheetData>
    <row r="1" spans="1:13" ht="24" customHeight="1">
      <c r="A1" s="109" t="str">
        <f>'YTD Raw Data'!A1</f>
        <v>YTD July 2026 Monthly Report</v>
      </c>
      <c r="B1" s="112" t="str">
        <f>'YTD Raw Data'!F6</f>
        <v>Year to Date - July 2026 vs July 2025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</row>
    <row r="2" spans="1:13" ht="16.899999999999999" customHeight="1">
      <c r="A2" s="110"/>
      <c r="B2" s="115" t="s">
        <v>45</v>
      </c>
      <c r="C2" s="116"/>
      <c r="D2" s="117" t="s">
        <v>2</v>
      </c>
      <c r="E2" s="116"/>
      <c r="F2" s="118" t="s">
        <v>3</v>
      </c>
      <c r="G2" s="118"/>
      <c r="H2" s="118" t="str">
        <f>'YTD Raw Data'!L7</f>
        <v>Percent Change from YTD 2025</v>
      </c>
      <c r="I2" s="118"/>
      <c r="J2" s="118"/>
      <c r="K2" s="118"/>
      <c r="L2" s="118"/>
      <c r="M2" s="119"/>
    </row>
    <row r="3" spans="1:13" s="48" customFormat="1" ht="30">
      <c r="A3" s="111"/>
      <c r="B3" s="81">
        <f>'YTD Raw Data'!F8</f>
        <v>2026</v>
      </c>
      <c r="C3" s="82">
        <f>'YTD Raw Data'!G8</f>
        <v>2025</v>
      </c>
      <c r="D3" s="82">
        <f>'YTD Raw Data'!H8</f>
        <v>2026</v>
      </c>
      <c r="E3" s="82">
        <f>'YTD Raw Data'!I8</f>
        <v>2025</v>
      </c>
      <c r="F3" s="82">
        <f>'YTD Raw Data'!J8</f>
        <v>2026</v>
      </c>
      <c r="G3" s="82">
        <f>'YTD Raw Data'!K8</f>
        <v>2025</v>
      </c>
      <c r="H3" s="82" t="s">
        <v>6</v>
      </c>
      <c r="I3" s="82" t="s">
        <v>2</v>
      </c>
      <c r="J3" s="82" t="s">
        <v>3</v>
      </c>
      <c r="K3" s="83" t="s">
        <v>7</v>
      </c>
      <c r="L3" s="83" t="s">
        <v>43</v>
      </c>
      <c r="M3" s="84" t="s">
        <v>44</v>
      </c>
    </row>
    <row r="4" spans="1:13" ht="15">
      <c r="A4" s="85" t="s">
        <v>10</v>
      </c>
      <c r="B4" s="75">
        <f>VLOOKUP($A4,'YTD Raw Data'!$B:$Q,5,FALSE)</f>
        <v>64.003369138967599</v>
      </c>
      <c r="C4" s="90">
        <f>VLOOKUP($A4,'YTD Raw Data'!$B:$Q,6,FALSE)</f>
        <v>63.078817702185503</v>
      </c>
      <c r="D4" s="74">
        <f>VLOOKUP($A4,'YTD Raw Data'!$B:$Q,7,FALSE)</f>
        <v>166.94321476026701</v>
      </c>
      <c r="E4" s="93">
        <f>VLOOKUP($A4,'YTD Raw Data'!$B:$Q,8,FALSE)</f>
        <v>160.74170140908299</v>
      </c>
      <c r="F4" s="74">
        <f>VLOOKUP($A4,'YTD Raw Data'!$B:$Q,9,FALSE)</f>
        <v>106.84928199547301</v>
      </c>
      <c r="G4" s="101">
        <f>VLOOKUP($A4,'YTD Raw Data'!$B:$Q,10,FALSE)</f>
        <v>101.39396480322701</v>
      </c>
      <c r="H4" s="73">
        <f>VLOOKUP($A4,'YTD Raw Data'!$B:$Q,11,FALSE)</f>
        <v>1.4657082527246501</v>
      </c>
      <c r="I4" s="73">
        <f>VLOOKUP($A4,'YTD Raw Data'!$B:$Q,12,FALSE)</f>
        <v>3.8580612851676799</v>
      </c>
      <c r="J4" s="90">
        <f>VLOOKUP($A4,'YTD Raw Data'!$B:$Q,13,FALSE)</f>
        <v>5.3803174605442097</v>
      </c>
      <c r="K4" s="73">
        <f>VLOOKUP($A4,'YTD Raw Data'!$B:$Q,14,FALSE)</f>
        <v>5.8791208011108997</v>
      </c>
      <c r="L4" s="73">
        <f>VLOOKUP($A4,'YTD Raw Data'!$B:$Q,15,FALSE)</f>
        <v>0.47333634267465802</v>
      </c>
      <c r="M4" s="76">
        <f>VLOOKUP($A4,'YTD Raw Data'!$B:$Q,16,FALSE)</f>
        <v>1.9459823252370301</v>
      </c>
    </row>
    <row r="5" spans="1:13" ht="15">
      <c r="A5" s="85" t="s">
        <v>13</v>
      </c>
      <c r="B5" s="75">
        <f>VLOOKUP($A5,'YTD Raw Data'!$B:$Q,5,FALSE)</f>
        <v>65.002991796608299</v>
      </c>
      <c r="C5" s="91">
        <f>VLOOKUP($A5,'YTD Raw Data'!$B:$Q,6,FALSE)</f>
        <v>63.245111699631899</v>
      </c>
      <c r="D5" s="74">
        <f>VLOOKUP($A5,'YTD Raw Data'!$B:$Q,7,FALSE)</f>
        <v>139.31456261171101</v>
      </c>
      <c r="E5" s="94">
        <f>VLOOKUP($A5,'YTD Raw Data'!$B:$Q,8,FALSE)</f>
        <v>134.34275662046599</v>
      </c>
      <c r="F5" s="74">
        <f>VLOOKUP($A5,'YTD Raw Data'!$B:$Q,9,FALSE)</f>
        <v>90.558633705971801</v>
      </c>
      <c r="G5" s="102">
        <f>VLOOKUP($A5,'YTD Raw Data'!$B:$Q,10,FALSE)</f>
        <v>84.9652264849787</v>
      </c>
      <c r="H5" s="73">
        <f>VLOOKUP($A5,'YTD Raw Data'!$B:$Q,11,FALSE)</f>
        <v>2.7794718828626301</v>
      </c>
      <c r="I5" s="73">
        <f>VLOOKUP($A5,'YTD Raw Data'!$B:$Q,12,FALSE)</f>
        <v>3.7008366631118901</v>
      </c>
      <c r="J5" s="91">
        <f>VLOOKUP($A5,'YTD Raw Data'!$B:$Q,13,FALSE)</f>
        <v>6.58317226045639</v>
      </c>
      <c r="K5" s="73">
        <f>VLOOKUP($A5,'YTD Raw Data'!$B:$Q,14,FALSE)</f>
        <v>7.2490417830483098</v>
      </c>
      <c r="L5" s="73">
        <f>VLOOKUP($A5,'YTD Raw Data'!$B:$Q,15,FALSE)</f>
        <v>0.62474170027960396</v>
      </c>
      <c r="M5" s="76">
        <f>VLOOKUP($A5,'YTD Raw Data'!$B:$Q,16,FALSE)</f>
        <v>3.4215781030420298</v>
      </c>
    </row>
    <row r="6" spans="1:13" ht="15">
      <c r="A6" s="86"/>
      <c r="B6" s="67"/>
      <c r="C6" s="68"/>
      <c r="D6" s="69"/>
      <c r="E6" s="69"/>
      <c r="F6" s="69"/>
      <c r="G6" s="69"/>
      <c r="H6" s="68"/>
      <c r="I6" s="68"/>
      <c r="J6" s="68"/>
      <c r="K6" s="68"/>
      <c r="L6" s="68"/>
      <c r="M6" s="70"/>
    </row>
    <row r="7" spans="1:13" ht="15">
      <c r="A7" s="85" t="s">
        <v>77</v>
      </c>
      <c r="B7" s="75"/>
      <c r="C7" s="91"/>
      <c r="D7" s="74"/>
      <c r="E7" s="94"/>
      <c r="F7" s="74"/>
      <c r="G7" s="102"/>
      <c r="H7" s="73"/>
      <c r="I7" s="73"/>
      <c r="J7" s="91"/>
      <c r="K7" s="73"/>
      <c r="L7" s="73"/>
      <c r="M7" s="76"/>
    </row>
    <row r="8" spans="1:13" ht="15">
      <c r="A8" s="87" t="s">
        <v>71</v>
      </c>
      <c r="B8" s="75">
        <f>VLOOKUP($A8,'YTD Raw Data'!$B:$Q,5,FALSE)</f>
        <v>62.7782380557856</v>
      </c>
      <c r="C8" s="91">
        <f>VLOOKUP($A8,'YTD Raw Data'!$B:$Q,6,FALSE)</f>
        <v>60.299830820053401</v>
      </c>
      <c r="D8" s="74">
        <f>VLOOKUP($A8,'YTD Raw Data'!$B:$Q,7,FALSE)</f>
        <v>326.89489399067702</v>
      </c>
      <c r="E8" s="94">
        <f>VLOOKUP($A8,'YTD Raw Data'!$B:$Q,8,FALSE)</f>
        <v>314.67872910714698</v>
      </c>
      <c r="F8" s="74">
        <f>VLOOKUP($A8,'YTD Raw Data'!$B:$Q,9,FALSE)</f>
        <v>205.21885474167499</v>
      </c>
      <c r="G8" s="102">
        <f>VLOOKUP($A8,'YTD Raw Data'!$B:$Q,10,FALSE)</f>
        <v>189.75074127830399</v>
      </c>
      <c r="H8" s="73">
        <f>VLOOKUP($A8,'YTD Raw Data'!$B:$Q,11,FALSE)</f>
        <v>4.1101396173536804</v>
      </c>
      <c r="I8" s="73">
        <f>VLOOKUP($A8,'YTD Raw Data'!$B:$Q,12,FALSE)</f>
        <v>3.8821069724639199</v>
      </c>
      <c r="J8" s="91">
        <f>VLOOKUP($A8,'YTD Raw Data'!$B:$Q,13,FALSE)</f>
        <v>8.1518066064808892</v>
      </c>
      <c r="K8" s="73">
        <f>VLOOKUP($A8,'YTD Raw Data'!$B:$Q,14,FALSE)</f>
        <v>14.308080791010299</v>
      </c>
      <c r="L8" s="73">
        <f>VLOOKUP($A8,'YTD Raw Data'!$B:$Q,15,FALSE)</f>
        <v>5.6922527488879604</v>
      </c>
      <c r="M8" s="76">
        <f>VLOOKUP($A8,'YTD Raw Data'!$B:$Q,16,FALSE)</f>
        <v>10.0363519015935</v>
      </c>
    </row>
    <row r="9" spans="1:13" ht="15">
      <c r="A9" s="87" t="s">
        <v>72</v>
      </c>
      <c r="B9" s="75">
        <f>VLOOKUP($A9,'YTD Raw Data'!$B:$Q,5,FALSE)</f>
        <v>70.174752827042099</v>
      </c>
      <c r="C9" s="91">
        <f>VLOOKUP($A9,'YTD Raw Data'!$B:$Q,6,FALSE)</f>
        <v>68.879768130929904</v>
      </c>
      <c r="D9" s="74">
        <f>VLOOKUP($A9,'YTD Raw Data'!$B:$Q,7,FALSE)</f>
        <v>202.312722952332</v>
      </c>
      <c r="E9" s="94">
        <f>VLOOKUP($A9,'YTD Raw Data'!$B:$Q,8,FALSE)</f>
        <v>196.85553058278799</v>
      </c>
      <c r="F9" s="74">
        <f>VLOOKUP($A9,'YTD Raw Data'!$B:$Q,9,FALSE)</f>
        <v>141.97245326945699</v>
      </c>
      <c r="G9" s="102">
        <f>VLOOKUP($A9,'YTD Raw Data'!$B:$Q,10,FALSE)</f>
        <v>135.59363301833599</v>
      </c>
      <c r="H9" s="73">
        <f>VLOOKUP($A9,'YTD Raw Data'!$B:$Q,11,FALSE)</f>
        <v>1.8800654114436199</v>
      </c>
      <c r="I9" s="73">
        <f>VLOOKUP($A9,'YTD Raw Data'!$B:$Q,12,FALSE)</f>
        <v>2.77218138265544</v>
      </c>
      <c r="J9" s="91">
        <f>VLOOKUP($A9,'YTD Raw Data'!$B:$Q,13,FALSE)</f>
        <v>4.7043656174168502</v>
      </c>
      <c r="K9" s="73">
        <f>VLOOKUP($A9,'YTD Raw Data'!$B:$Q,14,FALSE)</f>
        <v>6.6679438303077099</v>
      </c>
      <c r="L9" s="73">
        <f>VLOOKUP($A9,'YTD Raw Data'!$B:$Q,15,FALSE)</f>
        <v>1.87535467247434</v>
      </c>
      <c r="M9" s="76">
        <f>VLOOKUP($A9,'YTD Raw Data'!$B:$Q,16,FALSE)</f>
        <v>3.7906779784570501</v>
      </c>
    </row>
    <row r="10" spans="1:13" ht="15">
      <c r="A10" s="87" t="s">
        <v>73</v>
      </c>
      <c r="B10" s="75">
        <f>VLOOKUP($A10,'YTD Raw Data'!$B:$Q,5,FALSE)</f>
        <v>70.9138794005748</v>
      </c>
      <c r="C10" s="91">
        <f>VLOOKUP($A10,'YTD Raw Data'!$B:$Q,6,FALSE)</f>
        <v>68.272674284778802</v>
      </c>
      <c r="D10" s="74">
        <f>VLOOKUP($A10,'YTD Raw Data'!$B:$Q,7,FALSE)</f>
        <v>160.005387841816</v>
      </c>
      <c r="E10" s="94">
        <f>VLOOKUP($A10,'YTD Raw Data'!$B:$Q,8,FALSE)</f>
        <v>153.72823522775599</v>
      </c>
      <c r="F10" s="74">
        <f>VLOOKUP($A10,'YTD Raw Data'!$B:$Q,9,FALSE)</f>
        <v>113.466027768567</v>
      </c>
      <c r="G10" s="102">
        <f>VLOOKUP($A10,'YTD Raw Data'!$B:$Q,10,FALSE)</f>
        <v>104.954377320784</v>
      </c>
      <c r="H10" s="73">
        <f>VLOOKUP($A10,'YTD Raw Data'!$B:$Q,11,FALSE)</f>
        <v>3.8686123598719</v>
      </c>
      <c r="I10" s="73">
        <f>VLOOKUP($A10,'YTD Raw Data'!$B:$Q,12,FALSE)</f>
        <v>4.0832789140913102</v>
      </c>
      <c r="J10" s="91">
        <f>VLOOKUP($A10,'YTD Raw Data'!$B:$Q,13,FALSE)</f>
        <v>8.1098575067217897</v>
      </c>
      <c r="K10" s="73">
        <f>VLOOKUP($A10,'YTD Raw Data'!$B:$Q,14,FALSE)</f>
        <v>9.6128771508303998</v>
      </c>
      <c r="L10" s="73">
        <f>VLOOKUP($A10,'YTD Raw Data'!$B:$Q,15,FALSE)</f>
        <v>1.3902706735277599</v>
      </c>
      <c r="M10" s="76">
        <f>VLOOKUP($A10,'YTD Raw Data'!$B:$Q,16,FALSE)</f>
        <v>5.3126672165114304</v>
      </c>
    </row>
    <row r="11" spans="1:13" ht="15">
      <c r="A11" s="87" t="s">
        <v>74</v>
      </c>
      <c r="B11" s="75">
        <f>VLOOKUP($A11,'YTD Raw Data'!$B:$Q,5,FALSE)</f>
        <v>67.274375564493894</v>
      </c>
      <c r="C11" s="91">
        <f>VLOOKUP($A11,'YTD Raw Data'!$B:$Q,6,FALSE)</f>
        <v>64.913727312993203</v>
      </c>
      <c r="D11" s="74">
        <f>VLOOKUP($A11,'YTD Raw Data'!$B:$Q,7,FALSE)</f>
        <v>130.61624479665201</v>
      </c>
      <c r="E11" s="94">
        <f>VLOOKUP($A11,'YTD Raw Data'!$B:$Q,8,FALSE)</f>
        <v>126.667468197204</v>
      </c>
      <c r="F11" s="74">
        <f>VLOOKUP($A11,'YTD Raw Data'!$B:$Q,9,FALSE)</f>
        <v>87.871263072739097</v>
      </c>
      <c r="G11" s="102">
        <f>VLOOKUP($A11,'YTD Raw Data'!$B:$Q,10,FALSE)</f>
        <v>82.224574899805901</v>
      </c>
      <c r="H11" s="73">
        <f>VLOOKUP($A11,'YTD Raw Data'!$B:$Q,11,FALSE)</f>
        <v>3.6365932896109801</v>
      </c>
      <c r="I11" s="73">
        <f>VLOOKUP($A11,'YTD Raw Data'!$B:$Q,12,FALSE)</f>
        <v>3.1174354833559401</v>
      </c>
      <c r="J11" s="91">
        <f>VLOOKUP($A11,'YTD Raw Data'!$B:$Q,13,FALSE)</f>
        <v>6.8673972225625901</v>
      </c>
      <c r="K11" s="73">
        <f>VLOOKUP($A11,'YTD Raw Data'!$B:$Q,14,FALSE)</f>
        <v>5.9335991126278502</v>
      </c>
      <c r="L11" s="73">
        <f>VLOOKUP($A11,'YTD Raw Data'!$B:$Q,15,FALSE)</f>
        <v>-0.87379138465401895</v>
      </c>
      <c r="M11" s="76">
        <f>VLOOKUP($A11,'YTD Raw Data'!$B:$Q,16,FALSE)</f>
        <v>2.7310256660974299</v>
      </c>
    </row>
    <row r="12" spans="1:13" ht="15">
      <c r="A12" s="87" t="s">
        <v>75</v>
      </c>
      <c r="B12" s="75">
        <f>VLOOKUP($A12,'YTD Raw Data'!$B:$Q,5,FALSE)</f>
        <v>61.213595576993001</v>
      </c>
      <c r="C12" s="91">
        <f>VLOOKUP($A12,'YTD Raw Data'!$B:$Q,6,FALSE)</f>
        <v>59.597284712190003</v>
      </c>
      <c r="D12" s="74">
        <f>VLOOKUP($A12,'YTD Raw Data'!$B:$Q,7,FALSE)</f>
        <v>94.409222840119796</v>
      </c>
      <c r="E12" s="94">
        <f>VLOOKUP($A12,'YTD Raw Data'!$B:$Q,8,FALSE)</f>
        <v>91.247991333864505</v>
      </c>
      <c r="F12" s="74">
        <f>VLOOKUP($A12,'YTD Raw Data'!$B:$Q,9,FALSE)</f>
        <v>57.791279856732999</v>
      </c>
      <c r="G12" s="102">
        <f>VLOOKUP($A12,'YTD Raw Data'!$B:$Q,10,FALSE)</f>
        <v>54.3813251893977</v>
      </c>
      <c r="H12" s="73">
        <f>VLOOKUP($A12,'YTD Raw Data'!$B:$Q,11,FALSE)</f>
        <v>2.7120545384048702</v>
      </c>
      <c r="I12" s="73">
        <f>VLOOKUP($A12,'YTD Raw Data'!$B:$Q,12,FALSE)</f>
        <v>3.4644395564705799</v>
      </c>
      <c r="J12" s="91">
        <f>VLOOKUP($A12,'YTD Raw Data'!$B:$Q,13,FALSE)</f>
        <v>6.2704515850970104</v>
      </c>
      <c r="K12" s="73">
        <f>VLOOKUP($A12,'YTD Raw Data'!$B:$Q,14,FALSE)</f>
        <v>7.7565731810189797</v>
      </c>
      <c r="L12" s="73">
        <f>VLOOKUP($A12,'YTD Raw Data'!$B:$Q,15,FALSE)</f>
        <v>1.39843350033377</v>
      </c>
      <c r="M12" s="76">
        <f>VLOOKUP($A12,'YTD Raw Data'!$B:$Q,16,FALSE)</f>
        <v>4.1484143179510102</v>
      </c>
    </row>
    <row r="13" spans="1:13" ht="15">
      <c r="A13" s="87" t="s">
        <v>76</v>
      </c>
      <c r="B13" s="75">
        <f>VLOOKUP($A13,'YTD Raw Data'!$B:$Q,5,FALSE)</f>
        <v>54.965111105841501</v>
      </c>
      <c r="C13" s="91">
        <f>VLOOKUP($A13,'YTD Raw Data'!$B:$Q,6,FALSE)</f>
        <v>54.608220885808798</v>
      </c>
      <c r="D13" s="74">
        <f>VLOOKUP($A13,'YTD Raw Data'!$B:$Q,7,FALSE)</f>
        <v>68.311462246392296</v>
      </c>
      <c r="E13" s="94">
        <f>VLOOKUP($A13,'YTD Raw Data'!$B:$Q,8,FALSE)</f>
        <v>68.001326412815402</v>
      </c>
      <c r="F13" s="74">
        <f>VLOOKUP($A13,'YTD Raw Data'!$B:$Q,9,FALSE)</f>
        <v>37.547471121754498</v>
      </c>
      <c r="G13" s="102">
        <f>VLOOKUP($A13,'YTD Raw Data'!$B:$Q,10,FALSE)</f>
        <v>37.1343145327901</v>
      </c>
      <c r="H13" s="73">
        <f>VLOOKUP($A13,'YTD Raw Data'!$B:$Q,11,FALSE)</f>
        <v>0.65354668993704101</v>
      </c>
      <c r="I13" s="73">
        <f>VLOOKUP($A13,'YTD Raw Data'!$B:$Q,12,FALSE)</f>
        <v>0.45607321200499501</v>
      </c>
      <c r="J13" s="91">
        <f>VLOOKUP($A13,'YTD Raw Data'!$B:$Q,13,FALSE)</f>
        <v>1.1126005533227801</v>
      </c>
      <c r="K13" s="73">
        <f>VLOOKUP($A13,'YTD Raw Data'!$B:$Q,14,FALSE)</f>
        <v>0.65864908092835195</v>
      </c>
      <c r="L13" s="73">
        <f>VLOOKUP($A13,'YTD Raw Data'!$B:$Q,15,FALSE)</f>
        <v>-0.44895638121288001</v>
      </c>
      <c r="M13" s="76">
        <f>VLOOKUP($A13,'YTD Raw Data'!$B:$Q,16,FALSE)</f>
        <v>0.20165616915548301</v>
      </c>
    </row>
    <row r="14" spans="1:13" ht="15">
      <c r="A14" s="72" t="s">
        <v>49</v>
      </c>
      <c r="B14" s="67"/>
      <c r="C14" s="68"/>
      <c r="D14" s="69"/>
      <c r="E14" s="69"/>
      <c r="F14" s="69"/>
      <c r="G14" s="69"/>
      <c r="H14" s="68"/>
      <c r="I14" s="68"/>
      <c r="J14" s="68"/>
      <c r="K14" s="68"/>
      <c r="L14" s="68"/>
      <c r="M14" s="70"/>
    </row>
    <row r="15" spans="1:13" ht="15">
      <c r="A15" s="87" t="s">
        <v>50</v>
      </c>
      <c r="B15" s="75">
        <f>VLOOKUP($A15,'YTD Raw Data'!$B:$Q,5,FALSE)</f>
        <v>64.573985975204295</v>
      </c>
      <c r="C15" s="91">
        <f>VLOOKUP($A15,'YTD Raw Data'!$B:$Q,6,FALSE)</f>
        <v>63.201729242477697</v>
      </c>
      <c r="D15" s="74">
        <f>VLOOKUP($A15,'YTD Raw Data'!$B:$Q,7,FALSE)</f>
        <v>127.00178546106901</v>
      </c>
      <c r="E15" s="94">
        <f>VLOOKUP($A15,'YTD Raw Data'!$B:$Q,8,FALSE)</f>
        <v>123.712532604277</v>
      </c>
      <c r="F15" s="74">
        <f>VLOOKUP($A15,'YTD Raw Data'!$B:$Q,9,FALSE)</f>
        <v>82.010115131890302</v>
      </c>
      <c r="G15" s="102">
        <f>VLOOKUP($A15,'YTD Raw Data'!$B:$Q,10,FALSE)</f>
        <v>78.188459895567405</v>
      </c>
      <c r="H15" s="73">
        <f>VLOOKUP($A15,'YTD Raw Data'!$B:$Q,11,FALSE)</f>
        <v>2.17123289057775</v>
      </c>
      <c r="I15" s="73">
        <f>VLOOKUP($A15,'YTD Raw Data'!$B:$Q,12,FALSE)</f>
        <v>2.6587870990514699</v>
      </c>
      <c r="J15" s="91">
        <f>VLOOKUP($A15,'YTD Raw Data'!$B:$Q,13,FALSE)</f>
        <v>4.8877484496142696</v>
      </c>
      <c r="K15" s="73">
        <f>VLOOKUP($A15,'YTD Raw Data'!$B:$Q,14,FALSE)</f>
        <v>7.9626913477073797</v>
      </c>
      <c r="L15" s="73">
        <f>VLOOKUP($A15,'YTD Raw Data'!$B:$Q,15,FALSE)</f>
        <v>2.931651163787</v>
      </c>
      <c r="M15" s="76">
        <f>VLOOKUP($A15,'YTD Raw Data'!$B:$Q,16,FALSE)</f>
        <v>5.1665370286699002</v>
      </c>
    </row>
    <row r="16" spans="1:13" ht="15">
      <c r="A16" s="87" t="s">
        <v>51</v>
      </c>
      <c r="B16" s="75">
        <f>VLOOKUP($A16,'YTD Raw Data'!$B:$Q,5,FALSE)</f>
        <v>54.311970711142301</v>
      </c>
      <c r="C16" s="91">
        <f>VLOOKUP($A16,'YTD Raw Data'!$B:$Q,6,FALSE)</f>
        <v>57.722007722007703</v>
      </c>
      <c r="D16" s="74">
        <f>VLOOKUP($A16,'YTD Raw Data'!$B:$Q,7,FALSE)</f>
        <v>119.29506002110701</v>
      </c>
      <c r="E16" s="94">
        <f>VLOOKUP($A16,'YTD Raw Data'!$B:$Q,8,FALSE)</f>
        <v>116.815999242758</v>
      </c>
      <c r="F16" s="74">
        <f>VLOOKUP($A16,'YTD Raw Data'!$B:$Q,9,FALSE)</f>
        <v>64.791498058503706</v>
      </c>
      <c r="G16" s="102">
        <f>VLOOKUP($A16,'YTD Raw Data'!$B:$Q,10,FALSE)</f>
        <v>67.428540103445698</v>
      </c>
      <c r="H16" s="73">
        <f>VLOOKUP($A16,'YTD Raw Data'!$B:$Q,11,FALSE)</f>
        <v>-5.9076895372182801</v>
      </c>
      <c r="I16" s="73">
        <f>VLOOKUP($A16,'YTD Raw Data'!$B:$Q,12,FALSE)</f>
        <v>2.1221928455169201</v>
      </c>
      <c r="J16" s="91">
        <f>VLOOKUP($A16,'YTD Raw Data'!$B:$Q,13,FALSE)</f>
        <v>-3.9108692563955501</v>
      </c>
      <c r="K16" s="73">
        <f>VLOOKUP($A16,'YTD Raw Data'!$B:$Q,14,FALSE)</f>
        <v>-5.3563712232167298</v>
      </c>
      <c r="L16" s="73">
        <f>VLOOKUP($A16,'YTD Raw Data'!$B:$Q,15,FALSE)</f>
        <v>-1.5043345232024401</v>
      </c>
      <c r="M16" s="76">
        <f>VLOOKUP($A16,'YTD Raw Data'!$B:$Q,16,FALSE)</f>
        <v>-7.3231526471887403</v>
      </c>
    </row>
    <row r="17" spans="1:13" ht="15">
      <c r="A17" s="87" t="s">
        <v>52</v>
      </c>
      <c r="B17" s="75">
        <f>VLOOKUP($A17,'YTD Raw Data'!$B:$Q,5,FALSE)</f>
        <v>53.439469960118302</v>
      </c>
      <c r="C17" s="91">
        <f>VLOOKUP($A17,'YTD Raw Data'!$B:$Q,6,FALSE)</f>
        <v>53.697092499678298</v>
      </c>
      <c r="D17" s="74">
        <f>VLOOKUP($A17,'YTD Raw Data'!$B:$Q,7,FALSE)</f>
        <v>124.715565258735</v>
      </c>
      <c r="E17" s="94">
        <f>VLOOKUP($A17,'YTD Raw Data'!$B:$Q,8,FALSE)</f>
        <v>127.550482405438</v>
      </c>
      <c r="F17" s="74">
        <f>VLOOKUP($A17,'YTD Raw Data'!$B:$Q,9,FALSE)</f>
        <v>66.647337032033903</v>
      </c>
      <c r="G17" s="102">
        <f>VLOOKUP($A17,'YTD Raw Data'!$B:$Q,10,FALSE)</f>
        <v>68.490900521034305</v>
      </c>
      <c r="H17" s="73">
        <f>VLOOKUP($A17,'YTD Raw Data'!$B:$Q,11,FALSE)</f>
        <v>-0.47976999790362601</v>
      </c>
      <c r="I17" s="73">
        <f>VLOOKUP($A17,'YTD Raw Data'!$B:$Q,12,FALSE)</f>
        <v>-2.2225844177456699</v>
      </c>
      <c r="J17" s="91">
        <f>VLOOKUP($A17,'YTD Raw Data'!$B:$Q,13,FALSE)</f>
        <v>-2.6916911224348699</v>
      </c>
      <c r="K17" s="73">
        <f>VLOOKUP($A17,'YTD Raw Data'!$B:$Q,14,FALSE)</f>
        <v>-2.6916911224348699</v>
      </c>
      <c r="L17" s="73">
        <f>VLOOKUP($A17,'YTD Raw Data'!$B:$Q,15,FALSE)</f>
        <v>0</v>
      </c>
      <c r="M17" s="76">
        <f>VLOOKUP($A17,'YTD Raw Data'!$B:$Q,16,FALSE)</f>
        <v>-0.47976999790362601</v>
      </c>
    </row>
    <row r="18" spans="1:13" ht="15">
      <c r="A18" s="87" t="s">
        <v>53</v>
      </c>
      <c r="B18" s="75">
        <f>VLOOKUP($A18,'YTD Raw Data'!$B:$Q,5,FALSE)</f>
        <v>65.6084476067727</v>
      </c>
      <c r="C18" s="91">
        <f>VLOOKUP($A18,'YTD Raw Data'!$B:$Q,6,FALSE)</f>
        <v>62.395198841676901</v>
      </c>
      <c r="D18" s="74">
        <f>VLOOKUP($A18,'YTD Raw Data'!$B:$Q,7,FALSE)</f>
        <v>136.15136574151899</v>
      </c>
      <c r="E18" s="94">
        <f>VLOOKUP($A18,'YTD Raw Data'!$B:$Q,8,FALSE)</f>
        <v>132.63932726646601</v>
      </c>
      <c r="F18" s="74">
        <f>VLOOKUP($A18,'YTD Raw Data'!$B:$Q,9,FALSE)</f>
        <v>89.326797458430406</v>
      </c>
      <c r="G18" s="102">
        <f>VLOOKUP($A18,'YTD Raw Data'!$B:$Q,10,FALSE)</f>
        <v>82.760571990174299</v>
      </c>
      <c r="H18" s="73">
        <f>VLOOKUP($A18,'YTD Raw Data'!$B:$Q,11,FALSE)</f>
        <v>5.1498333601744699</v>
      </c>
      <c r="I18" s="73">
        <f>VLOOKUP($A18,'YTD Raw Data'!$B:$Q,12,FALSE)</f>
        <v>2.6478108321504799</v>
      </c>
      <c r="J18" s="91">
        <f>VLOOKUP($A18,'YTD Raw Data'!$B:$Q,13,FALSE)</f>
        <v>7.9340020378733502</v>
      </c>
      <c r="K18" s="73">
        <f>VLOOKUP($A18,'YTD Raw Data'!$B:$Q,14,FALSE)</f>
        <v>5.8236933467737302</v>
      </c>
      <c r="L18" s="73">
        <f>VLOOKUP($A18,'YTD Raw Data'!$B:$Q,15,FALSE)</f>
        <v>-1.9551843267695399</v>
      </c>
      <c r="M18" s="76">
        <f>VLOOKUP($A18,'YTD Raw Data'!$B:$Q,16,FALSE)</f>
        <v>3.09396029869204</v>
      </c>
    </row>
    <row r="19" spans="1:13" ht="15">
      <c r="A19" s="88" t="s">
        <v>54</v>
      </c>
      <c r="B19" s="75">
        <f>VLOOKUP($A19,'YTD Raw Data'!$B:$Q,5,FALSE)</f>
        <v>71.575118518540705</v>
      </c>
      <c r="C19" s="91">
        <f>VLOOKUP($A19,'YTD Raw Data'!$B:$Q,6,FALSE)</f>
        <v>68.592871379339897</v>
      </c>
      <c r="D19" s="74">
        <f>VLOOKUP($A19,'YTD Raw Data'!$B:$Q,7,FALSE)</f>
        <v>161.06371602137301</v>
      </c>
      <c r="E19" s="94">
        <f>VLOOKUP($A19,'YTD Raw Data'!$B:$Q,8,FALSE)</f>
        <v>152.75356433690001</v>
      </c>
      <c r="F19" s="74">
        <f>VLOOKUP($A19,'YTD Raw Data'!$B:$Q,9,FALSE)</f>
        <v>115.281545632663</v>
      </c>
      <c r="G19" s="102">
        <f>VLOOKUP($A19,'YTD Raw Data'!$B:$Q,10,FALSE)</f>
        <v>104.77805591296701</v>
      </c>
      <c r="H19" s="73">
        <f>VLOOKUP($A19,'YTD Raw Data'!$B:$Q,11,FALSE)</f>
        <v>4.3477508365381503</v>
      </c>
      <c r="I19" s="73">
        <f>VLOOKUP($A19,'YTD Raw Data'!$B:$Q,12,FALSE)</f>
        <v>5.4402342233696102</v>
      </c>
      <c r="J19" s="91">
        <f>VLOOKUP($A19,'YTD Raw Data'!$B:$Q,13,FALSE)</f>
        <v>10.024512888863899</v>
      </c>
      <c r="K19" s="73">
        <f>VLOOKUP($A19,'YTD Raw Data'!$B:$Q,14,FALSE)</f>
        <v>10.8877746760256</v>
      </c>
      <c r="L19" s="73">
        <f>VLOOKUP($A19,'YTD Raw Data'!$B:$Q,15,FALSE)</f>
        <v>0.78460859720751197</v>
      </c>
      <c r="M19" s="76">
        <f>VLOOKUP($A19,'YTD Raw Data'!$B:$Q,16,FALSE)</f>
        <v>5.1664722605942996</v>
      </c>
    </row>
    <row r="20" spans="1:13" ht="15">
      <c r="A20" s="87" t="s">
        <v>55</v>
      </c>
      <c r="B20" s="75">
        <f>VLOOKUP($A20,'YTD Raw Data'!$B:$Q,5,FALSE)</f>
        <v>55.139329070946097</v>
      </c>
      <c r="C20" s="91">
        <f>VLOOKUP($A20,'YTD Raw Data'!$B:$Q,6,FALSE)</f>
        <v>55.265904943983898</v>
      </c>
      <c r="D20" s="74">
        <f>VLOOKUP($A20,'YTD Raw Data'!$B:$Q,7,FALSE)</f>
        <v>106.848294944144</v>
      </c>
      <c r="E20" s="94">
        <f>VLOOKUP($A20,'YTD Raw Data'!$B:$Q,8,FALSE)</f>
        <v>104.03074990474801</v>
      </c>
      <c r="F20" s="74">
        <f>VLOOKUP($A20,'YTD Raw Data'!$B:$Q,9,FALSE)</f>
        <v>58.915432955947097</v>
      </c>
      <c r="G20" s="102">
        <f>VLOOKUP($A20,'YTD Raw Data'!$B:$Q,10,FALSE)</f>
        <v>57.493535354872002</v>
      </c>
      <c r="H20" s="73">
        <f>VLOOKUP($A20,'YTD Raw Data'!$B:$Q,11,FALSE)</f>
        <v>-0.22903067119972001</v>
      </c>
      <c r="I20" s="73">
        <f>VLOOKUP($A20,'YTD Raw Data'!$B:$Q,12,FALSE)</f>
        <v>2.7083771307772602</v>
      </c>
      <c r="J20" s="91">
        <f>VLOOKUP($A20,'YTD Raw Data'!$B:$Q,13,FALSE)</f>
        <v>2.4731434452563001</v>
      </c>
      <c r="K20" s="73">
        <f>VLOOKUP($A20,'YTD Raw Data'!$B:$Q,14,FALSE)</f>
        <v>4.5018154572408697</v>
      </c>
      <c r="L20" s="73">
        <f>VLOOKUP($A20,'YTD Raw Data'!$B:$Q,15,FALSE)</f>
        <v>1.9797109211042501</v>
      </c>
      <c r="M20" s="76">
        <f>VLOOKUP($A20,'YTD Raw Data'!$B:$Q,16,FALSE)</f>
        <v>1.74614610469411</v>
      </c>
    </row>
    <row r="21" spans="1:13" ht="15">
      <c r="A21" s="87" t="s">
        <v>56</v>
      </c>
      <c r="B21" s="75">
        <f>VLOOKUP($A21,'YTD Raw Data'!$B:$Q,5,FALSE)</f>
        <v>56.028946504828397</v>
      </c>
      <c r="C21" s="91">
        <f>VLOOKUP($A21,'YTD Raw Data'!$B:$Q,6,FALSE)</f>
        <v>59.4977052524222</v>
      </c>
      <c r="D21" s="74">
        <f>VLOOKUP($A21,'YTD Raw Data'!$B:$Q,7,FALSE)</f>
        <v>110.860439166135</v>
      </c>
      <c r="E21" s="94">
        <f>VLOOKUP($A21,'YTD Raw Data'!$B:$Q,8,FALSE)</f>
        <v>111.65143897884801</v>
      </c>
      <c r="F21" s="74">
        <f>VLOOKUP($A21,'YTD Raw Data'!$B:$Q,9,FALSE)</f>
        <v>62.113936155412198</v>
      </c>
      <c r="G21" s="102">
        <f>VLOOKUP($A21,'YTD Raw Data'!$B:$Q,10,FALSE)</f>
        <v>66.430044073723295</v>
      </c>
      <c r="H21" s="73">
        <f>VLOOKUP($A21,'YTD Raw Data'!$B:$Q,11,FALSE)</f>
        <v>-5.8300714840637102</v>
      </c>
      <c r="I21" s="73">
        <f>VLOOKUP($A21,'YTD Raw Data'!$B:$Q,12,FALSE)</f>
        <v>-0.70845465132103602</v>
      </c>
      <c r="J21" s="91">
        <f>VLOOKUP($A21,'YTD Raw Data'!$B:$Q,13,FALSE)</f>
        <v>-6.4972227227805499</v>
      </c>
      <c r="K21" s="73">
        <f>VLOOKUP($A21,'YTD Raw Data'!$B:$Q,14,FALSE)</f>
        <v>-5.6795307000666799</v>
      </c>
      <c r="L21" s="73">
        <f>VLOOKUP($A21,'YTD Raw Data'!$B:$Q,15,FALSE)</f>
        <v>0.87451094665301099</v>
      </c>
      <c r="M21" s="76">
        <f>VLOOKUP($A21,'YTD Raw Data'!$B:$Q,16,FALSE)</f>
        <v>-5.0065451507365299</v>
      </c>
    </row>
    <row r="22" spans="1:13" ht="15">
      <c r="A22" s="88" t="s">
        <v>57</v>
      </c>
      <c r="B22" s="75">
        <f>VLOOKUP($A22,'YTD Raw Data'!$B:$Q,5,FALSE)</f>
        <v>53.976968626924098</v>
      </c>
      <c r="C22" s="91">
        <f>VLOOKUP($A22,'YTD Raw Data'!$B:$Q,6,FALSE)</f>
        <v>56.192720859387499</v>
      </c>
      <c r="D22" s="74">
        <f>VLOOKUP($A22,'YTD Raw Data'!$B:$Q,7,FALSE)</f>
        <v>119.462225420995</v>
      </c>
      <c r="E22" s="94">
        <f>VLOOKUP($A22,'YTD Raw Data'!$B:$Q,8,FALSE)</f>
        <v>118.966159420289</v>
      </c>
      <c r="F22" s="74">
        <f>VLOOKUP($A22,'YTD Raw Data'!$B:$Q,9,FALSE)</f>
        <v>64.482087936515995</v>
      </c>
      <c r="G22" s="102">
        <f>VLOOKUP($A22,'YTD Raw Data'!$B:$Q,10,FALSE)</f>
        <v>66.850321880177404</v>
      </c>
      <c r="H22" s="73">
        <f>VLOOKUP($A22,'YTD Raw Data'!$B:$Q,11,FALSE)</f>
        <v>-3.9431303531428701</v>
      </c>
      <c r="I22" s="73">
        <f>VLOOKUP($A22,'YTD Raw Data'!$B:$Q,12,FALSE)</f>
        <v>0.41698076421288399</v>
      </c>
      <c r="J22" s="91">
        <f>VLOOKUP($A22,'YTD Raw Data'!$B:$Q,13,FALSE)</f>
        <v>-3.5425916840104299</v>
      </c>
      <c r="K22" s="73">
        <f>VLOOKUP($A22,'YTD Raw Data'!$B:$Q,14,FALSE)</f>
        <v>-3.2963832600260599</v>
      </c>
      <c r="L22" s="73">
        <f>VLOOKUP($A22,'YTD Raw Data'!$B:$Q,15,FALSE)</f>
        <v>0.25525092191758803</v>
      </c>
      <c r="M22" s="76">
        <f>VLOOKUP($A22,'YTD Raw Data'!$B:$Q,16,FALSE)</f>
        <v>-3.6979443078040899</v>
      </c>
    </row>
    <row r="23" spans="1:13" ht="15">
      <c r="A23" s="87" t="s">
        <v>58</v>
      </c>
      <c r="B23" s="75">
        <f>VLOOKUP($A23,'YTD Raw Data'!$B:$Q,5,FALSE)</f>
        <v>47.232341457032</v>
      </c>
      <c r="C23" s="91">
        <f>VLOOKUP($A23,'YTD Raw Data'!$B:$Q,6,FALSE)</f>
        <v>50.746070782263899</v>
      </c>
      <c r="D23" s="74">
        <f>VLOOKUP($A23,'YTD Raw Data'!$B:$Q,7,FALSE)</f>
        <v>92.814538873701395</v>
      </c>
      <c r="E23" s="94">
        <f>VLOOKUP($A23,'YTD Raw Data'!$B:$Q,8,FALSE)</f>
        <v>92.053293688115502</v>
      </c>
      <c r="F23" s="74">
        <f>VLOOKUP($A23,'YTD Raw Data'!$B:$Q,9,FALSE)</f>
        <v>43.838479922596399</v>
      </c>
      <c r="G23" s="102">
        <f>VLOOKUP($A23,'YTD Raw Data'!$B:$Q,10,FALSE)</f>
        <v>46.713429572376398</v>
      </c>
      <c r="H23" s="73">
        <f>VLOOKUP($A23,'YTD Raw Data'!$B:$Q,11,FALSE)</f>
        <v>-6.9241406695471204</v>
      </c>
      <c r="I23" s="73">
        <f>VLOOKUP($A23,'YTD Raw Data'!$B:$Q,12,FALSE)</f>
        <v>0.82696137757445298</v>
      </c>
      <c r="J23" s="91">
        <f>VLOOKUP($A23,'YTD Raw Data'!$B:$Q,13,FALSE)</f>
        <v>-6.1544392610387497</v>
      </c>
      <c r="K23" s="73">
        <f>VLOOKUP($A23,'YTD Raw Data'!$B:$Q,14,FALSE)</f>
        <v>-9.6654751745906395</v>
      </c>
      <c r="L23" s="73">
        <f>VLOOKUP($A23,'YTD Raw Data'!$B:$Q,15,FALSE)</f>
        <v>-3.74129142167748</v>
      </c>
      <c r="M23" s="76">
        <f>VLOOKUP($A23,'YTD Raw Data'!$B:$Q,16,FALSE)</f>
        <v>-10.4063798103299</v>
      </c>
    </row>
    <row r="24" spans="1:13" ht="15">
      <c r="A24" s="87" t="s">
        <v>59</v>
      </c>
      <c r="B24" s="75">
        <f>VLOOKUP($A24,'YTD Raw Data'!$B:$Q,5,FALSE)</f>
        <v>58.584265921269001</v>
      </c>
      <c r="C24" s="73">
        <f>VLOOKUP($A24,'YTD Raw Data'!$B:$Q,6,FALSE)</f>
        <v>58.222615121648502</v>
      </c>
      <c r="D24" s="104">
        <f>VLOOKUP($A24,'YTD Raw Data'!$B:$Q,7,FALSE)</f>
        <v>128.50113596530801</v>
      </c>
      <c r="E24" s="94">
        <f>VLOOKUP($A24,'YTD Raw Data'!$B:$Q,8,FALSE)</f>
        <v>128.393318911401</v>
      </c>
      <c r="F24" s="74">
        <f>VLOOKUP($A24,'YTD Raw Data'!$B:$Q,9,FALSE)</f>
        <v>75.281447205768004</v>
      </c>
      <c r="G24" s="102">
        <f>VLOOKUP($A24,'YTD Raw Data'!$B:$Q,10,FALSE)</f>
        <v>74.753947911695704</v>
      </c>
      <c r="H24" s="73">
        <f>VLOOKUP($A24,'YTD Raw Data'!$B:$Q,11,FALSE)</f>
        <v>0.62115176184534204</v>
      </c>
      <c r="I24" s="73">
        <f>VLOOKUP($A24,'YTD Raw Data'!$B:$Q,12,FALSE)</f>
        <v>8.3974037607249002E-2</v>
      </c>
      <c r="J24" s="91">
        <f>VLOOKUP($A24,'YTD Raw Data'!$B:$Q,13,FALSE)</f>
        <v>0.70564740566668105</v>
      </c>
      <c r="K24" s="73">
        <f>VLOOKUP($A24,'YTD Raw Data'!$B:$Q,14,FALSE)</f>
        <v>3.1085739033809299</v>
      </c>
      <c r="L24" s="73">
        <f>VLOOKUP($A24,'YTD Raw Data'!$B:$Q,15,FALSE)</f>
        <v>2.3860891217298699</v>
      </c>
      <c r="M24" s="76">
        <f>VLOOKUP($A24,'YTD Raw Data'!$B:$Q,16,FALSE)</f>
        <v>3.0220621181940301</v>
      </c>
    </row>
    <row r="25" spans="1:13" s="64" customFormat="1" ht="15">
      <c r="A25" s="72" t="s">
        <v>80</v>
      </c>
      <c r="B25" s="67"/>
      <c r="C25" s="68"/>
      <c r="D25" s="69"/>
      <c r="E25" s="69"/>
      <c r="F25" s="69"/>
      <c r="G25" s="69"/>
      <c r="H25" s="68"/>
      <c r="I25" s="68"/>
      <c r="J25" s="68"/>
      <c r="K25" s="68"/>
      <c r="L25" s="68"/>
      <c r="M25" s="70"/>
    </row>
    <row r="26" spans="1:13" ht="15">
      <c r="A26" s="85" t="s">
        <v>18</v>
      </c>
      <c r="B26" s="75">
        <f>VLOOKUP($A26,'YTD Raw Data'!$B:$Q,5,FALSE)</f>
        <v>70.428498435368297</v>
      </c>
      <c r="C26" s="91">
        <f>VLOOKUP($A26,'YTD Raw Data'!$B:$Q,6,FALSE)</f>
        <v>68.059928932049999</v>
      </c>
      <c r="D26" s="74">
        <f>VLOOKUP($A26,'YTD Raw Data'!$B:$Q,7,FALSE)</f>
        <v>195.457805359921</v>
      </c>
      <c r="E26" s="94">
        <f>VLOOKUP($A26,'YTD Raw Data'!$B:$Q,8,FALSE)</f>
        <v>193.179935972046</v>
      </c>
      <c r="F26" s="74">
        <f>VLOOKUP($A26,'YTD Raw Data'!$B:$Q,9,FALSE)</f>
        <v>137.657997389717</v>
      </c>
      <c r="G26" s="102">
        <f>VLOOKUP($A26,'YTD Raw Data'!$B:$Q,10,FALSE)</f>
        <v>131.47812713355401</v>
      </c>
      <c r="H26" s="73">
        <f>VLOOKUP($A26,'YTD Raw Data'!$B:$Q,11,FALSE)</f>
        <v>3.4801233860867602</v>
      </c>
      <c r="I26" s="73">
        <f>VLOOKUP($A26,'YTD Raw Data'!$B:$Q,12,FALSE)</f>
        <v>1.1791438776561101</v>
      </c>
      <c r="J26" s="91">
        <f>VLOOKUP($A26,'YTD Raw Data'!$B:$Q,13,FALSE)</f>
        <v>4.7003029255847899</v>
      </c>
      <c r="K26" s="73">
        <f>VLOOKUP($A26,'YTD Raw Data'!$B:$Q,14,FALSE)</f>
        <v>5.1218176699446296</v>
      </c>
      <c r="L26" s="73">
        <f>VLOOKUP($A26,'YTD Raw Data'!$B:$Q,15,FALSE)</f>
        <v>0.402591714237377</v>
      </c>
      <c r="M26" s="76">
        <f>VLOOKUP($A26,'YTD Raw Data'!$B:$Q,16,FALSE)</f>
        <v>3.8967257887217599</v>
      </c>
    </row>
    <row r="27" spans="1:13" ht="15">
      <c r="A27" s="87" t="s">
        <v>20</v>
      </c>
      <c r="B27" s="75">
        <f>VLOOKUP($A27,'YTD Raw Data'!$B:$Q,5,FALSE)</f>
        <v>77.115553210569203</v>
      </c>
      <c r="C27" s="91">
        <f>VLOOKUP($A27,'YTD Raw Data'!$B:$Q,6,FALSE)</f>
        <v>73.618094209023695</v>
      </c>
      <c r="D27" s="74">
        <f>VLOOKUP($A27,'YTD Raw Data'!$B:$Q,7,FALSE)</f>
        <v>215.88752995961099</v>
      </c>
      <c r="E27" s="94">
        <f>VLOOKUP($A27,'YTD Raw Data'!$B:$Q,8,FALSE)</f>
        <v>199.037109018568</v>
      </c>
      <c r="F27" s="74">
        <f>VLOOKUP($A27,'YTD Raw Data'!$B:$Q,9,FALSE)</f>
        <v>166.48286304098701</v>
      </c>
      <c r="G27" s="102">
        <f>VLOOKUP($A27,'YTD Raw Data'!$B:$Q,10,FALSE)</f>
        <v>146.52732642820601</v>
      </c>
      <c r="H27" s="73">
        <f>VLOOKUP($A27,'YTD Raw Data'!$B:$Q,11,FALSE)</f>
        <v>4.7508143739977502</v>
      </c>
      <c r="I27" s="73">
        <f>VLOOKUP($A27,'YTD Raw Data'!$B:$Q,12,FALSE)</f>
        <v>8.4659694989196392</v>
      </c>
      <c r="J27" s="91">
        <f>VLOOKUP($A27,'YTD Raw Data'!$B:$Q,13,FALSE)</f>
        <v>13.618986368770299</v>
      </c>
      <c r="K27" s="73">
        <f>VLOOKUP($A27,'YTD Raw Data'!$B:$Q,14,FALSE)</f>
        <v>12.906613934260101</v>
      </c>
      <c r="L27" s="73">
        <f>VLOOKUP($A27,'YTD Raw Data'!$B:$Q,15,FALSE)</f>
        <v>-0.62698362067590596</v>
      </c>
      <c r="M27" s="76">
        <f>VLOOKUP($A27,'YTD Raw Data'!$B:$Q,16,FALSE)</f>
        <v>4.09404392534816</v>
      </c>
    </row>
    <row r="28" spans="1:13" ht="15">
      <c r="A28" s="87" t="s">
        <v>22</v>
      </c>
      <c r="B28" s="75">
        <f>VLOOKUP($A28,'YTD Raw Data'!$B:$Q,5,FALSE)</f>
        <v>70.750397000730501</v>
      </c>
      <c r="C28" s="91">
        <f>VLOOKUP($A28,'YTD Raw Data'!$B:$Q,6,FALSE)</f>
        <v>66.018042034556103</v>
      </c>
      <c r="D28" s="74">
        <f>VLOOKUP($A28,'YTD Raw Data'!$B:$Q,7,FALSE)</f>
        <v>162.77355866584301</v>
      </c>
      <c r="E28" s="94">
        <f>VLOOKUP($A28,'YTD Raw Data'!$B:$Q,8,FALSE)</f>
        <v>155.80605357803699</v>
      </c>
      <c r="F28" s="74">
        <f>VLOOKUP($A28,'YTD Raw Data'!$B:$Q,9,FALSE)</f>
        <v>115.16293896830101</v>
      </c>
      <c r="G28" s="102">
        <f>VLOOKUP($A28,'YTD Raw Data'!$B:$Q,10,FALSE)</f>
        <v>102.86010594353201</v>
      </c>
      <c r="H28" s="73">
        <f>VLOOKUP($A28,'YTD Raw Data'!$B:$Q,11,FALSE)</f>
        <v>7.16827524769257</v>
      </c>
      <c r="I28" s="73">
        <f>VLOOKUP($A28,'YTD Raw Data'!$B:$Q,12,FALSE)</f>
        <v>4.4719090996778901</v>
      </c>
      <c r="J28" s="91">
        <f>VLOOKUP($A28,'YTD Raw Data'!$B:$Q,13,FALSE)</f>
        <v>11.960743100461899</v>
      </c>
      <c r="K28" s="73">
        <f>VLOOKUP($A28,'YTD Raw Data'!$B:$Q,14,FALSE)</f>
        <v>12.1227918751876</v>
      </c>
      <c r="L28" s="73">
        <f>VLOOKUP($A28,'YTD Raw Data'!$B:$Q,15,FALSE)</f>
        <v>0.14473713753423301</v>
      </c>
      <c r="M28" s="76">
        <f>VLOOKUP($A28,'YTD Raw Data'!$B:$Q,16,FALSE)</f>
        <v>7.3233875416308898</v>
      </c>
    </row>
    <row r="29" spans="1:13" ht="15">
      <c r="A29" s="87" t="s">
        <v>23</v>
      </c>
      <c r="B29" s="75">
        <f>VLOOKUP($A29,'YTD Raw Data'!$B:$Q,5,FALSE)</f>
        <v>71.623034130468994</v>
      </c>
      <c r="C29" s="91">
        <f>VLOOKUP($A29,'YTD Raw Data'!$B:$Q,6,FALSE)</f>
        <v>69.798564790485997</v>
      </c>
      <c r="D29" s="74">
        <f>VLOOKUP($A29,'YTD Raw Data'!$B:$Q,7,FALSE)</f>
        <v>172.76891268872001</v>
      </c>
      <c r="E29" s="94">
        <f>VLOOKUP($A29,'YTD Raw Data'!$B:$Q,8,FALSE)</f>
        <v>166.03881423137901</v>
      </c>
      <c r="F29" s="74">
        <f>VLOOKUP($A29,'YTD Raw Data'!$B:$Q,9,FALSE)</f>
        <v>123.742337301882</v>
      </c>
      <c r="G29" s="102">
        <f>VLOOKUP($A29,'YTD Raw Data'!$B:$Q,10,FALSE)</f>
        <v>115.89270932864299</v>
      </c>
      <c r="H29" s="73">
        <f>VLOOKUP($A29,'YTD Raw Data'!$B:$Q,11,FALSE)</f>
        <v>2.6139066690833701</v>
      </c>
      <c r="I29" s="73">
        <f>VLOOKUP($A29,'YTD Raw Data'!$B:$Q,12,FALSE)</f>
        <v>4.0533284271488004</v>
      </c>
      <c r="J29" s="91">
        <f>VLOOKUP($A29,'YTD Raw Data'!$B:$Q,13,FALSE)</f>
        <v>6.7731853183092703</v>
      </c>
      <c r="K29" s="73">
        <f>VLOOKUP($A29,'YTD Raw Data'!$B:$Q,14,FALSE)</f>
        <v>6.4693556794657399</v>
      </c>
      <c r="L29" s="73">
        <f>VLOOKUP($A29,'YTD Raw Data'!$B:$Q,15,FALSE)</f>
        <v>-0.284556125152362</v>
      </c>
      <c r="M29" s="76">
        <f>VLOOKUP($A29,'YTD Raw Data'!$B:$Q,16,FALSE)</f>
        <v>2.3219125123983702</v>
      </c>
    </row>
    <row r="30" spans="1:13" ht="15">
      <c r="A30" s="87" t="s">
        <v>21</v>
      </c>
      <c r="B30" s="75">
        <f>VLOOKUP($A30,'YTD Raw Data'!$B:$Q,5,FALSE)</f>
        <v>67.687416012400504</v>
      </c>
      <c r="C30" s="91">
        <f>VLOOKUP($A30,'YTD Raw Data'!$B:$Q,6,FALSE)</f>
        <v>64.685030128761397</v>
      </c>
      <c r="D30" s="74">
        <f>VLOOKUP($A30,'YTD Raw Data'!$B:$Q,7,FALSE)</f>
        <v>160.52472079321899</v>
      </c>
      <c r="E30" s="94">
        <f>VLOOKUP($A30,'YTD Raw Data'!$B:$Q,8,FALSE)</f>
        <v>151.875484475512</v>
      </c>
      <c r="F30" s="74">
        <f>VLOOKUP($A30,'YTD Raw Data'!$B:$Q,9,FALSE)</f>
        <v>108.65503556605</v>
      </c>
      <c r="G30" s="102">
        <f>VLOOKUP($A30,'YTD Raw Data'!$B:$Q,10,FALSE)</f>
        <v>98.240702891187397</v>
      </c>
      <c r="H30" s="73">
        <f>VLOOKUP($A30,'YTD Raw Data'!$B:$Q,11,FALSE)</f>
        <v>4.6415467035612004</v>
      </c>
      <c r="I30" s="73">
        <f>VLOOKUP($A30,'YTD Raw Data'!$B:$Q,12,FALSE)</f>
        <v>5.6949522482685397</v>
      </c>
      <c r="J30" s="91">
        <f>VLOOKUP($A30,'YTD Raw Data'!$B:$Q,13,FALSE)</f>
        <v>10.600832820178599</v>
      </c>
      <c r="K30" s="73">
        <f>VLOOKUP($A30,'YTD Raw Data'!$B:$Q,14,FALSE)</f>
        <v>11.7848889352298</v>
      </c>
      <c r="L30" s="73">
        <f>VLOOKUP($A30,'YTD Raw Data'!$B:$Q,15,FALSE)</f>
        <v>1.07056708784132</v>
      </c>
      <c r="M30" s="76">
        <f>VLOOKUP($A30,'YTD Raw Data'!$B:$Q,16,FALSE)</f>
        <v>5.7618046627776298</v>
      </c>
    </row>
    <row r="31" spans="1:13" ht="15">
      <c r="A31" s="87" t="s">
        <v>24</v>
      </c>
      <c r="B31" s="75">
        <f>VLOOKUP($A31,'YTD Raw Data'!$B:$Q,5,FALSE)</f>
        <v>66.8320072016257</v>
      </c>
      <c r="C31" s="91">
        <f>VLOOKUP($A31,'YTD Raw Data'!$B:$Q,6,FALSE)</f>
        <v>62.643084171797902</v>
      </c>
      <c r="D31" s="74">
        <f>VLOOKUP($A31,'YTD Raw Data'!$B:$Q,7,FALSE)</f>
        <v>107.418376328905</v>
      </c>
      <c r="E31" s="94">
        <f>VLOOKUP($A31,'YTD Raw Data'!$B:$Q,8,FALSE)</f>
        <v>104.264915006671</v>
      </c>
      <c r="F31" s="74">
        <f>VLOOKUP($A31,'YTD Raw Data'!$B:$Q,9,FALSE)</f>
        <v>71.789857004003807</v>
      </c>
      <c r="G31" s="102">
        <f>VLOOKUP($A31,'YTD Raw Data'!$B:$Q,10,FALSE)</f>
        <v>65.314758469283007</v>
      </c>
      <c r="H31" s="73">
        <f>VLOOKUP($A31,'YTD Raw Data'!$B:$Q,11,FALSE)</f>
        <v>6.6869680591390903</v>
      </c>
      <c r="I31" s="73">
        <f>VLOOKUP($A31,'YTD Raw Data'!$B:$Q,12,FALSE)</f>
        <v>3.02447023721477</v>
      </c>
      <c r="J31" s="91">
        <f>VLOOKUP($A31,'YTD Raw Data'!$B:$Q,13,FALSE)</f>
        <v>9.9136836550745908</v>
      </c>
      <c r="K31" s="73">
        <f>VLOOKUP($A31,'YTD Raw Data'!$B:$Q,14,FALSE)</f>
        <v>9.4115585894967992</v>
      </c>
      <c r="L31" s="73">
        <f>VLOOKUP($A31,'YTD Raw Data'!$B:$Q,15,FALSE)</f>
        <v>-0.456835808681958</v>
      </c>
      <c r="M31" s="76">
        <f>VLOOKUP($A31,'YTD Raw Data'!$B:$Q,16,FALSE)</f>
        <v>6.1995837858478602</v>
      </c>
    </row>
    <row r="32" spans="1:13" ht="15">
      <c r="A32" s="87" t="s">
        <v>25</v>
      </c>
      <c r="B32" s="75">
        <f>VLOOKUP($A32,'YTD Raw Data'!$B:$Q,5,FALSE)</f>
        <v>74.652914049209102</v>
      </c>
      <c r="C32" s="91">
        <f>VLOOKUP($A32,'YTD Raw Data'!$B:$Q,6,FALSE)</f>
        <v>73.4130173198362</v>
      </c>
      <c r="D32" s="74">
        <f>VLOOKUP($A32,'YTD Raw Data'!$B:$Q,7,FALSE)</f>
        <v>144.08009655112801</v>
      </c>
      <c r="E32" s="94">
        <f>VLOOKUP($A32,'YTD Raw Data'!$B:$Q,8,FALSE)</f>
        <v>136.68615036495601</v>
      </c>
      <c r="F32" s="74">
        <f>VLOOKUP($A32,'YTD Raw Data'!$B:$Q,9,FALSE)</f>
        <v>107.55999064033099</v>
      </c>
      <c r="G32" s="102">
        <f>VLOOKUP($A32,'YTD Raw Data'!$B:$Q,10,FALSE)</f>
        <v>100.345427241243</v>
      </c>
      <c r="H32" s="73">
        <f>VLOOKUP($A32,'YTD Raw Data'!$B:$Q,11,FALSE)</f>
        <v>1.6889330729604599</v>
      </c>
      <c r="I32" s="73">
        <f>VLOOKUP($A32,'YTD Raw Data'!$B:$Q,12,FALSE)</f>
        <v>5.40943333792797</v>
      </c>
      <c r="J32" s="91">
        <f>VLOOKUP($A32,'YTD Raw Data'!$B:$Q,13,FALSE)</f>
        <v>7.1897281195924503</v>
      </c>
      <c r="K32" s="73">
        <f>VLOOKUP($A32,'YTD Raw Data'!$B:$Q,14,FALSE)</f>
        <v>11.772214866842999</v>
      </c>
      <c r="L32" s="73">
        <f>VLOOKUP($A32,'YTD Raw Data'!$B:$Q,15,FALSE)</f>
        <v>4.2751174274253501</v>
      </c>
      <c r="M32" s="76">
        <f>VLOOKUP($A32,'YTD Raw Data'!$B:$Q,16,FALSE)</f>
        <v>6.0362543725254998</v>
      </c>
    </row>
    <row r="33" spans="1:13" ht="15">
      <c r="A33" s="86"/>
      <c r="B33" s="67"/>
      <c r="C33" s="68"/>
      <c r="D33" s="69"/>
      <c r="E33" s="69"/>
      <c r="F33" s="69"/>
      <c r="G33" s="69"/>
      <c r="H33" s="68"/>
      <c r="I33" s="68"/>
      <c r="J33" s="68"/>
      <c r="K33" s="68"/>
      <c r="L33" s="68"/>
      <c r="M33" s="70"/>
    </row>
    <row r="34" spans="1:13" ht="15">
      <c r="A34" s="85" t="s">
        <v>15</v>
      </c>
      <c r="B34" s="75">
        <f>VLOOKUP($A34,'YTD Raw Data'!$B:$Q,5,FALSE)</f>
        <v>65.654765941820401</v>
      </c>
      <c r="C34" s="91">
        <f>VLOOKUP($A34,'YTD Raw Data'!$B:$Q,6,FALSE)</f>
        <v>62.474719304751602</v>
      </c>
      <c r="D34" s="74">
        <f>VLOOKUP($A34,'YTD Raw Data'!$B:$Q,7,FALSE)</f>
        <v>136.46217958697801</v>
      </c>
      <c r="E34" s="94">
        <f>VLOOKUP($A34,'YTD Raw Data'!$B:$Q,8,FALSE)</f>
        <v>132.92527655093599</v>
      </c>
      <c r="F34" s="74">
        <f>VLOOKUP($A34,'YTD Raw Data'!$B:$Q,9,FALSE)</f>
        <v>89.593924606937506</v>
      </c>
      <c r="G34" s="102">
        <f>VLOOKUP($A34,'YTD Raw Data'!$B:$Q,10,FALSE)</f>
        <v>83.044693410262198</v>
      </c>
      <c r="H34" s="73">
        <f>VLOOKUP($A34,'YTD Raw Data'!$B:$Q,11,FALSE)</f>
        <v>5.0901335331440203</v>
      </c>
      <c r="I34" s="73">
        <f>VLOOKUP($A34,'YTD Raw Data'!$B:$Q,12,FALSE)</f>
        <v>2.6608205209843701</v>
      </c>
      <c r="J34" s="91">
        <f>VLOOKUP($A34,'YTD Raw Data'!$B:$Q,13,FALSE)</f>
        <v>7.8863933717238002</v>
      </c>
      <c r="K34" s="73">
        <f>VLOOKUP($A34,'YTD Raw Data'!$B:$Q,14,FALSE)</f>
        <v>5.7834231365680102</v>
      </c>
      <c r="L34" s="73">
        <f>VLOOKUP($A34,'YTD Raw Data'!$B:$Q,15,FALSE)</f>
        <v>-1.9492450988791301</v>
      </c>
      <c r="M34" s="76">
        <f>VLOOKUP($A34,'YTD Raw Data'!$B:$Q,16,FALSE)</f>
        <v>3.04166925584367</v>
      </c>
    </row>
    <row r="35" spans="1:13" ht="15">
      <c r="A35" s="87" t="s">
        <v>30</v>
      </c>
      <c r="B35" s="75">
        <f>VLOOKUP($A35,'YTD Raw Data'!$B:$Q,5,FALSE)</f>
        <v>74.008617244080597</v>
      </c>
      <c r="C35" s="91">
        <f>VLOOKUP($A35,'YTD Raw Data'!$B:$Q,6,FALSE)</f>
        <v>70.368673495826002</v>
      </c>
      <c r="D35" s="74">
        <f>VLOOKUP($A35,'YTD Raw Data'!$B:$Q,7,FALSE)</f>
        <v>107.301019476082</v>
      </c>
      <c r="E35" s="94">
        <f>VLOOKUP($A35,'YTD Raw Data'!$B:$Q,8,FALSE)</f>
        <v>102.82923615254499</v>
      </c>
      <c r="F35" s="74">
        <f>VLOOKUP($A35,'YTD Raw Data'!$B:$Q,9,FALSE)</f>
        <v>79.412000803050404</v>
      </c>
      <c r="G35" s="102">
        <f>VLOOKUP($A35,'YTD Raw Data'!$B:$Q,10,FALSE)</f>
        <v>72.359569446436794</v>
      </c>
      <c r="H35" s="73">
        <f>VLOOKUP($A35,'YTD Raw Data'!$B:$Q,11,FALSE)</f>
        <v>5.1726763734867101</v>
      </c>
      <c r="I35" s="73">
        <f>VLOOKUP($A35,'YTD Raw Data'!$B:$Q,12,FALSE)</f>
        <v>4.3487470011963003</v>
      </c>
      <c r="J35" s="91">
        <f>VLOOKUP($A35,'YTD Raw Data'!$B:$Q,13,FALSE)</f>
        <v>9.74636998335661</v>
      </c>
      <c r="K35" s="73">
        <f>VLOOKUP($A35,'YTD Raw Data'!$B:$Q,14,FALSE)</f>
        <v>8.4491209103873892</v>
      </c>
      <c r="L35" s="73">
        <f>VLOOKUP($A35,'YTD Raw Data'!$B:$Q,15,FALSE)</f>
        <v>-1.1820428075807401</v>
      </c>
      <c r="M35" s="76">
        <f>VLOOKUP($A35,'YTD Raw Data'!$B:$Q,16,FALSE)</f>
        <v>3.9294903168737298</v>
      </c>
    </row>
    <row r="36" spans="1:13" ht="15">
      <c r="A36" s="87" t="s">
        <v>29</v>
      </c>
      <c r="B36" s="75">
        <f>VLOOKUP($A36,'YTD Raw Data'!$B:$Q,5,FALSE)</f>
        <v>68.295288718587202</v>
      </c>
      <c r="C36" s="91">
        <f>VLOOKUP($A36,'YTD Raw Data'!$B:$Q,6,FALSE)</f>
        <v>65.322980517444194</v>
      </c>
      <c r="D36" s="74">
        <f>VLOOKUP($A36,'YTD Raw Data'!$B:$Q,7,FALSE)</f>
        <v>97.562921610492694</v>
      </c>
      <c r="E36" s="94">
        <f>VLOOKUP($A36,'YTD Raw Data'!$B:$Q,8,FALSE)</f>
        <v>95.221393842164403</v>
      </c>
      <c r="F36" s="74">
        <f>VLOOKUP($A36,'YTD Raw Data'!$B:$Q,9,FALSE)</f>
        <v>66.6308789961749</v>
      </c>
      <c r="G36" s="102">
        <f>VLOOKUP($A36,'YTD Raw Data'!$B:$Q,10,FALSE)</f>
        <v>62.201452547955903</v>
      </c>
      <c r="H36" s="73">
        <f>VLOOKUP($A36,'YTD Raw Data'!$B:$Q,11,FALSE)</f>
        <v>4.5501723552698099</v>
      </c>
      <c r="I36" s="73">
        <f>VLOOKUP($A36,'YTD Raw Data'!$B:$Q,12,FALSE)</f>
        <v>2.4590353846421502</v>
      </c>
      <c r="J36" s="91">
        <f>VLOOKUP($A36,'YTD Raw Data'!$B:$Q,13,FALSE)</f>
        <v>7.1210980881902604</v>
      </c>
      <c r="K36" s="73">
        <f>VLOOKUP($A36,'YTD Raw Data'!$B:$Q,14,FALSE)</f>
        <v>5.9484028133165303</v>
      </c>
      <c r="L36" s="73">
        <f>VLOOKUP($A36,'YTD Raw Data'!$B:$Q,15,FALSE)</f>
        <v>-1.09473791419527</v>
      </c>
      <c r="M36" s="76">
        <f>VLOOKUP($A36,'YTD Raw Data'!$B:$Q,16,FALSE)</f>
        <v>3.4056219791401601</v>
      </c>
    </row>
    <row r="37" spans="1:13" ht="15">
      <c r="A37" s="87" t="s">
        <v>28</v>
      </c>
      <c r="B37" s="75">
        <f>VLOOKUP($A37,'YTD Raw Data'!$B:$Q,5,FALSE)</f>
        <v>69.451787566962196</v>
      </c>
      <c r="C37" s="91">
        <f>VLOOKUP($A37,'YTD Raw Data'!$B:$Q,6,FALSE)</f>
        <v>67.139845998027994</v>
      </c>
      <c r="D37" s="74">
        <f>VLOOKUP($A37,'YTD Raw Data'!$B:$Q,7,FALSE)</f>
        <v>130.12619956701101</v>
      </c>
      <c r="E37" s="94">
        <f>VLOOKUP($A37,'YTD Raw Data'!$B:$Q,8,FALSE)</f>
        <v>124.15052243024</v>
      </c>
      <c r="F37" s="74">
        <f>VLOOKUP($A37,'YTD Raw Data'!$B:$Q,9,FALSE)</f>
        <v>90.374971692242099</v>
      </c>
      <c r="G37" s="102">
        <f>VLOOKUP($A37,'YTD Raw Data'!$B:$Q,10,FALSE)</f>
        <v>83.354469565410497</v>
      </c>
      <c r="H37" s="73">
        <f>VLOOKUP($A37,'YTD Raw Data'!$B:$Q,11,FALSE)</f>
        <v>3.44347165914286</v>
      </c>
      <c r="I37" s="73">
        <f>VLOOKUP($A37,'YTD Raw Data'!$B:$Q,12,FALSE)</f>
        <v>4.81325170430011</v>
      </c>
      <c r="J37" s="91">
        <f>VLOOKUP($A37,'YTD Raw Data'!$B:$Q,13,FALSE)</f>
        <v>8.4224663217637605</v>
      </c>
      <c r="K37" s="73">
        <f>VLOOKUP($A37,'YTD Raw Data'!$B:$Q,14,FALSE)</f>
        <v>10.4869903918104</v>
      </c>
      <c r="L37" s="73">
        <f>VLOOKUP($A37,'YTD Raw Data'!$B:$Q,15,FALSE)</f>
        <v>1.9041478579908599</v>
      </c>
      <c r="M37" s="76">
        <f>VLOOKUP($A37,'YTD Raw Data'!$B:$Q,16,FALSE)</f>
        <v>5.4131883089718196</v>
      </c>
    </row>
    <row r="38" spans="1:13" ht="15">
      <c r="A38" s="87" t="s">
        <v>27</v>
      </c>
      <c r="B38" s="75">
        <f>VLOOKUP($A38,'YTD Raw Data'!$B:$Q,5,FALSE)</f>
        <v>64.703314000671796</v>
      </c>
      <c r="C38" s="91">
        <f>VLOOKUP($A38,'YTD Raw Data'!$B:$Q,6,FALSE)</f>
        <v>62.151640203400703</v>
      </c>
      <c r="D38" s="74">
        <f>VLOOKUP($A38,'YTD Raw Data'!$B:$Q,7,FALSE)</f>
        <v>173.502448192533</v>
      </c>
      <c r="E38" s="94">
        <f>VLOOKUP($A38,'YTD Raw Data'!$B:$Q,8,FALSE)</f>
        <v>170.02088414067501</v>
      </c>
      <c r="F38" s="74">
        <f>VLOOKUP($A38,'YTD Raw Data'!$B:$Q,9,FALSE)</f>
        <v>112.261833852867</v>
      </c>
      <c r="G38" s="102">
        <f>VLOOKUP($A38,'YTD Raw Data'!$B:$Q,10,FALSE)</f>
        <v>105.670768181753</v>
      </c>
      <c r="H38" s="73">
        <f>VLOOKUP($A38,'YTD Raw Data'!$B:$Q,11,FALSE)</f>
        <v>4.1055614766083304</v>
      </c>
      <c r="I38" s="73">
        <f>VLOOKUP($A38,'YTD Raw Data'!$B:$Q,12,FALSE)</f>
        <v>2.04772729506392</v>
      </c>
      <c r="J38" s="91">
        <f>VLOOKUP($A38,'YTD Raw Data'!$B:$Q,13,FALSE)</f>
        <v>6.2373594746443901</v>
      </c>
      <c r="K38" s="73">
        <f>VLOOKUP($A38,'YTD Raw Data'!$B:$Q,14,FALSE)</f>
        <v>7.0228723804813802</v>
      </c>
      <c r="L38" s="73">
        <f>VLOOKUP($A38,'YTD Raw Data'!$B:$Q,15,FALSE)</f>
        <v>0.73939422979018998</v>
      </c>
      <c r="M38" s="76">
        <f>VLOOKUP($A38,'YTD Raw Data'!$B:$Q,16,FALSE)</f>
        <v>4.8753119910570497</v>
      </c>
    </row>
    <row r="39" spans="1:13" ht="15">
      <c r="A39" s="87" t="s">
        <v>26</v>
      </c>
      <c r="B39" s="75">
        <f>VLOOKUP($A39,'YTD Raw Data'!$B:$Q,5,FALSE)</f>
        <v>55.069086356332001</v>
      </c>
      <c r="C39" s="91">
        <f>VLOOKUP($A39,'YTD Raw Data'!$B:$Q,6,FALSE)</f>
        <v>51.481503187684901</v>
      </c>
      <c r="D39" s="74">
        <f>VLOOKUP($A39,'YTD Raw Data'!$B:$Q,7,FALSE)</f>
        <v>144.74103731274101</v>
      </c>
      <c r="E39" s="94">
        <f>VLOOKUP($A39,'YTD Raw Data'!$B:$Q,8,FALSE)</f>
        <v>143.07416412404299</v>
      </c>
      <c r="F39" s="74">
        <f>VLOOKUP($A39,'YTD Raw Data'!$B:$Q,9,FALSE)</f>
        <v>79.707566830804495</v>
      </c>
      <c r="G39" s="102">
        <f>VLOOKUP($A39,'YTD Raw Data'!$B:$Q,10,FALSE)</f>
        <v>73.656730364272804</v>
      </c>
      <c r="H39" s="73">
        <f>VLOOKUP($A39,'YTD Raw Data'!$B:$Q,11,FALSE)</f>
        <v>6.9686837922504097</v>
      </c>
      <c r="I39" s="73">
        <f>VLOOKUP($A39,'YTD Raw Data'!$B:$Q,12,FALSE)</f>
        <v>1.16504136082428</v>
      </c>
      <c r="J39" s="91">
        <f>VLOOKUP($A39,'YTD Raw Data'!$B:$Q,13,FALSE)</f>
        <v>8.2149132015594706</v>
      </c>
      <c r="K39" s="73">
        <f>VLOOKUP($A39,'YTD Raw Data'!$B:$Q,14,FALSE)</f>
        <v>-2.7011385637931999</v>
      </c>
      <c r="L39" s="73">
        <f>VLOOKUP($A39,'YTD Raw Data'!$B:$Q,15,FALSE)</f>
        <v>-10.087382082930199</v>
      </c>
      <c r="M39" s="76">
        <f>VLOOKUP($A39,'YTD Raw Data'!$B:$Q,16,FALSE)</f>
        <v>-3.8216560509554101</v>
      </c>
    </row>
    <row r="40" spans="1:13" ht="15">
      <c r="A40" s="86"/>
      <c r="B40" s="67"/>
      <c r="C40" s="68"/>
      <c r="D40" s="69"/>
      <c r="E40" s="69"/>
      <c r="F40" s="69"/>
      <c r="G40" s="69"/>
      <c r="H40" s="68"/>
      <c r="I40" s="68"/>
      <c r="J40" s="68"/>
      <c r="K40" s="68"/>
      <c r="L40" s="68"/>
      <c r="M40" s="70"/>
    </row>
    <row r="41" spans="1:13" ht="15">
      <c r="A41" s="85" t="s">
        <v>17</v>
      </c>
      <c r="B41" s="75">
        <f>VLOOKUP($A41,'YTD Raw Data'!$B:$Q,5,FALSE)</f>
        <v>56.244397030261602</v>
      </c>
      <c r="C41" s="91">
        <f>VLOOKUP($A41,'YTD Raw Data'!$B:$Q,6,FALSE)</f>
        <v>56.6885155759295</v>
      </c>
      <c r="D41" s="74">
        <f>VLOOKUP($A41,'YTD Raw Data'!$B:$Q,7,FALSE)</f>
        <v>122.78973643830901</v>
      </c>
      <c r="E41" s="94">
        <f>VLOOKUP($A41,'YTD Raw Data'!$B:$Q,8,FALSE)</f>
        <v>120.759116210619</v>
      </c>
      <c r="F41" s="74">
        <f>VLOOKUP($A41,'YTD Raw Data'!$B:$Q,9,FALSE)</f>
        <v>69.062346874774803</v>
      </c>
      <c r="G41" s="102">
        <f>VLOOKUP($A41,'YTD Raw Data'!$B:$Q,10,FALSE)</f>
        <v>68.456550402411807</v>
      </c>
      <c r="H41" s="73">
        <f>VLOOKUP($A41,'YTD Raw Data'!$B:$Q,11,FALSE)</f>
        <v>-0.78343654116857697</v>
      </c>
      <c r="I41" s="73">
        <f>VLOOKUP($A41,'YTD Raw Data'!$B:$Q,12,FALSE)</f>
        <v>1.68154611544913</v>
      </c>
      <c r="J41" s="91">
        <f>VLOOKUP($A41,'YTD Raw Data'!$B:$Q,13,FALSE)</f>
        <v>0.88493572755552796</v>
      </c>
      <c r="K41" s="73">
        <f>VLOOKUP($A41,'YTD Raw Data'!$B:$Q,14,FALSE)</f>
        <v>2.0903821182070299</v>
      </c>
      <c r="L41" s="73">
        <f>VLOOKUP($A41,'YTD Raw Data'!$B:$Q,15,FALSE)</f>
        <v>1.19487253667571</v>
      </c>
      <c r="M41" s="76">
        <f>VLOOKUP($A41,'YTD Raw Data'!$B:$Q,16,FALSE)</f>
        <v>0.40207492743443102</v>
      </c>
    </row>
    <row r="42" spans="1:13" ht="15">
      <c r="A42" s="87" t="s">
        <v>46</v>
      </c>
      <c r="B42" s="75">
        <f>VLOOKUP($A42,'YTD Raw Data'!$B:$Q,5,FALSE)</f>
        <v>50.9564849284709</v>
      </c>
      <c r="C42" s="91">
        <f>VLOOKUP($A42,'YTD Raw Data'!$B:$Q,6,FALSE)</f>
        <v>52.249603380272198</v>
      </c>
      <c r="D42" s="74">
        <f>VLOOKUP($A42,'YTD Raw Data'!$B:$Q,7,FALSE)</f>
        <v>125.49700963087101</v>
      </c>
      <c r="E42" s="94">
        <f>VLOOKUP($A42,'YTD Raw Data'!$B:$Q,8,FALSE)</f>
        <v>119.71193831611799</v>
      </c>
      <c r="F42" s="74">
        <f>VLOOKUP($A42,'YTD Raw Data'!$B:$Q,9,FALSE)</f>
        <v>63.948864798236897</v>
      </c>
      <c r="G42" s="102">
        <f>VLOOKUP($A42,'YTD Raw Data'!$B:$Q,10,FALSE)</f>
        <v>62.549012969007997</v>
      </c>
      <c r="H42" s="73">
        <f>VLOOKUP($A42,'YTD Raw Data'!$B:$Q,11,FALSE)</f>
        <v>-2.47488663672714</v>
      </c>
      <c r="I42" s="73">
        <f>VLOOKUP($A42,'YTD Raw Data'!$B:$Q,12,FALSE)</f>
        <v>4.83249323010459</v>
      </c>
      <c r="J42" s="91">
        <f>VLOOKUP($A42,'YTD Raw Data'!$B:$Q,13,FALSE)</f>
        <v>2.2380078642048402</v>
      </c>
      <c r="K42" s="73">
        <f>VLOOKUP($A42,'YTD Raw Data'!$B:$Q,14,FALSE)</f>
        <v>1.42706616063383</v>
      </c>
      <c r="L42" s="73">
        <f>VLOOKUP($A42,'YTD Raw Data'!$B:$Q,15,FALSE)</f>
        <v>-0.793190047920457</v>
      </c>
      <c r="M42" s="76">
        <f>VLOOKUP($A42,'YTD Raw Data'!$B:$Q,16,FALSE)</f>
        <v>-3.2484461301477698</v>
      </c>
    </row>
    <row r="43" spans="1:13" ht="15">
      <c r="A43" s="87" t="s">
        <v>82</v>
      </c>
      <c r="B43" s="75">
        <f>VLOOKUP($A43,'YTD Raw Data'!$B:$Q,5,FALSE)</f>
        <v>53.537719858805602</v>
      </c>
      <c r="C43" s="91">
        <f>VLOOKUP($A43,'YTD Raw Data'!$B:$Q,6,FALSE)</f>
        <v>52.895493431817101</v>
      </c>
      <c r="D43" s="74">
        <f>VLOOKUP($A43,'YTD Raw Data'!$B:$Q,7,FALSE)</f>
        <v>103.74353759642599</v>
      </c>
      <c r="E43" s="94">
        <f>VLOOKUP($A43,'YTD Raw Data'!$B:$Q,8,FALSE)</f>
        <v>103.44273555828001</v>
      </c>
      <c r="F43" s="74">
        <f>VLOOKUP($A43,'YTD Raw Data'!$B:$Q,9,FALSE)</f>
        <v>55.541924529989302</v>
      </c>
      <c r="G43" s="102">
        <f>VLOOKUP($A43,'YTD Raw Data'!$B:$Q,10,FALSE)</f>
        <v>54.7165453929222</v>
      </c>
      <c r="H43" s="73">
        <f>VLOOKUP($A43,'YTD Raw Data'!$B:$Q,11,FALSE)</f>
        <v>1.21414204750049</v>
      </c>
      <c r="I43" s="73">
        <f>VLOOKUP($A43,'YTD Raw Data'!$B:$Q,12,FALSE)</f>
        <v>0.29079087721542302</v>
      </c>
      <c r="J43" s="91">
        <f>VLOOKUP($A43,'YTD Raw Data'!$B:$Q,13,FALSE)</f>
        <v>1.50846353902649</v>
      </c>
      <c r="K43" s="73">
        <f>VLOOKUP($A43,'YTD Raw Data'!$B:$Q,14,FALSE)</f>
        <v>2.80113521851449</v>
      </c>
      <c r="L43" s="73">
        <f>VLOOKUP($A43,'YTD Raw Data'!$B:$Q,15,FALSE)</f>
        <v>1.2734619699873699</v>
      </c>
      <c r="M43" s="76">
        <f>VLOOKUP($A43,'YTD Raw Data'!$B:$Q,16,FALSE)</f>
        <v>2.5030656547244199</v>
      </c>
    </row>
    <row r="44" spans="1:13" ht="15">
      <c r="A44" s="87" t="s">
        <v>37</v>
      </c>
      <c r="B44" s="75">
        <f>VLOOKUP($A44,'YTD Raw Data'!$B:$Q,5,FALSE)</f>
        <v>56.939294949216503</v>
      </c>
      <c r="C44" s="91">
        <f>VLOOKUP($A44,'YTD Raw Data'!$B:$Q,6,FALSE)</f>
        <v>57.9696560687862</v>
      </c>
      <c r="D44" s="74">
        <f>VLOOKUP($A44,'YTD Raw Data'!$B:$Q,7,FALSE)</f>
        <v>110.12912068310099</v>
      </c>
      <c r="E44" s="94">
        <f>VLOOKUP($A44,'YTD Raw Data'!$B:$Q,8,FALSE)</f>
        <v>104.642746261363</v>
      </c>
      <c r="F44" s="74">
        <f>VLOOKUP($A44,'YTD Raw Data'!$B:$Q,9,FALSE)</f>
        <v>62.706744850729898</v>
      </c>
      <c r="G44" s="102">
        <f>VLOOKUP($A44,'YTD Raw Data'!$B:$Q,10,FALSE)</f>
        <v>60.661040108644897</v>
      </c>
      <c r="H44" s="73">
        <f>VLOOKUP($A44,'YTD Raw Data'!$B:$Q,11,FALSE)</f>
        <v>-1.7774145810819699</v>
      </c>
      <c r="I44" s="73">
        <f>VLOOKUP($A44,'YTD Raw Data'!$B:$Q,12,FALSE)</f>
        <v>5.2429572213589397</v>
      </c>
      <c r="J44" s="91">
        <f>VLOOKUP($A44,'YTD Raw Data'!$B:$Q,13,FALSE)</f>
        <v>3.3723535541446399</v>
      </c>
      <c r="K44" s="100">
        <f>VLOOKUP($A44,'YTD Raw Data'!$B:$Q,14,FALSE)</f>
        <v>6.2515591957788601</v>
      </c>
      <c r="L44" s="73">
        <f>VLOOKUP($A44,'YTD Raw Data'!$B:$Q,15,FALSE)</f>
        <v>2.7852762780777098</v>
      </c>
      <c r="M44" s="76">
        <f>VLOOKUP($A44,'YTD Raw Data'!$B:$Q,16,FALSE)</f>
        <v>0.958355790305774</v>
      </c>
    </row>
    <row r="45" spans="1:13" ht="15">
      <c r="A45" s="87" t="s">
        <v>35</v>
      </c>
      <c r="B45" s="75">
        <f>VLOOKUP($A45,'YTD Raw Data'!$B:$Q,5,FALSE)</f>
        <v>63.360777234243301</v>
      </c>
      <c r="C45" s="91">
        <f>VLOOKUP($A45,'YTD Raw Data'!$B:$Q,6,FALSE)</f>
        <v>62.615302600832798</v>
      </c>
      <c r="D45" s="74">
        <f>VLOOKUP($A45,'YTD Raw Data'!$B:$Q,7,FALSE)</f>
        <v>171.08161858543099</v>
      </c>
      <c r="E45" s="94">
        <f>VLOOKUP($A45,'YTD Raw Data'!$B:$Q,8,FALSE)</f>
        <v>170.06366101106599</v>
      </c>
      <c r="F45" s="74">
        <f>VLOOKUP($A45,'YTD Raw Data'!$B:$Q,9,FALSE)</f>
        <v>108.398643240653</v>
      </c>
      <c r="G45" s="102">
        <f>VLOOKUP($A45,'YTD Raw Data'!$B:$Q,10,FALSE)</f>
        <v>106.485875956133</v>
      </c>
      <c r="H45" s="73">
        <f>VLOOKUP($A45,'YTD Raw Data'!$B:$Q,11,FALSE)</f>
        <v>1.1905630132666201</v>
      </c>
      <c r="I45" s="73">
        <f>VLOOKUP($A45,'YTD Raw Data'!$B:$Q,12,FALSE)</f>
        <v>0.59857442108049597</v>
      </c>
      <c r="J45" s="91">
        <f>VLOOKUP($A45,'YTD Raw Data'!$B:$Q,13,FALSE)</f>
        <v>1.79626384001138</v>
      </c>
      <c r="K45" s="73">
        <f>VLOOKUP($A45,'YTD Raw Data'!$B:$Q,14,FALSE)</f>
        <v>5.3684341042284602</v>
      </c>
      <c r="L45" s="73">
        <f>VLOOKUP($A45,'YTD Raw Data'!$B:$Q,15,FALSE)</f>
        <v>3.5091369068626102</v>
      </c>
      <c r="M45" s="76">
        <f>VLOOKUP($A45,'YTD Raw Data'!$B:$Q,16,FALSE)</f>
        <v>4.7414784062272401</v>
      </c>
    </row>
    <row r="46" spans="1:13" ht="15">
      <c r="A46" s="87" t="s">
        <v>34</v>
      </c>
      <c r="B46" s="75">
        <f>VLOOKUP($A46,'YTD Raw Data'!$B:$Q,5,FALSE)</f>
        <v>61.277369307507897</v>
      </c>
      <c r="C46" s="91">
        <f>VLOOKUP($A46,'YTD Raw Data'!$B:$Q,6,FALSE)</f>
        <v>60.9314796608138</v>
      </c>
      <c r="D46" s="74">
        <f>VLOOKUP($A46,'YTD Raw Data'!$B:$Q,7,FALSE)</f>
        <v>109.630957065137</v>
      </c>
      <c r="E46" s="94">
        <f>VLOOKUP($A46,'YTD Raw Data'!$B:$Q,8,FALSE)</f>
        <v>111.386529049421</v>
      </c>
      <c r="F46" s="74">
        <f>VLOOKUP($A46,'YTD Raw Data'!$B:$Q,9,FALSE)</f>
        <v>67.178966436159797</v>
      </c>
      <c r="G46" s="102">
        <f>VLOOKUP($A46,'YTD Raw Data'!$B:$Q,10,FALSE)</f>
        <v>67.869460292634798</v>
      </c>
      <c r="H46" s="73">
        <f>VLOOKUP($A46,'YTD Raw Data'!$B:$Q,11,FALSE)</f>
        <v>0.56766986231023897</v>
      </c>
      <c r="I46" s="73">
        <f>VLOOKUP($A46,'YTD Raw Data'!$B:$Q,12,FALSE)</f>
        <v>-1.57610799013684</v>
      </c>
      <c r="J46" s="91">
        <f>VLOOKUP($A46,'YTD Raw Data'!$B:$Q,13,FALSE)</f>
        <v>-1.0173852178840701</v>
      </c>
      <c r="K46" s="73">
        <f>VLOOKUP($A46,'YTD Raw Data'!$B:$Q,14,FALSE)</f>
        <v>2.45619986348223</v>
      </c>
      <c r="L46" s="73">
        <f>VLOOKUP($A46,'YTD Raw Data'!$B:$Q,15,FALSE)</f>
        <v>3.50928805933495</v>
      </c>
      <c r="M46" s="76">
        <f>VLOOKUP($A46,'YTD Raw Data'!$B:$Q,16,FALSE)</f>
        <v>4.0968790923396901</v>
      </c>
    </row>
    <row r="47" spans="1:13" ht="15">
      <c r="A47" s="87" t="s">
        <v>39</v>
      </c>
      <c r="B47" s="75">
        <f>VLOOKUP($A47,'YTD Raw Data'!$B:$Q,5,FALSE)</f>
        <v>57.593626026960301</v>
      </c>
      <c r="C47" s="91">
        <f>VLOOKUP($A47,'YTD Raw Data'!$B:$Q,6,FALSE)</f>
        <v>56.481760009716297</v>
      </c>
      <c r="D47" s="74">
        <f>VLOOKUP($A47,'YTD Raw Data'!$B:$Q,7,FALSE)</f>
        <v>122.463222748696</v>
      </c>
      <c r="E47" s="94">
        <f>VLOOKUP($A47,'YTD Raw Data'!$B:$Q,8,FALSE)</f>
        <v>120.216875081262</v>
      </c>
      <c r="F47" s="74">
        <f>VLOOKUP($A47,'YTD Raw Data'!$B:$Q,9,FALSE)</f>
        <v>70.531010530447602</v>
      </c>
      <c r="G47" s="102">
        <f>VLOOKUP($A47,'YTD Raw Data'!$B:$Q,10,FALSE)</f>
        <v>67.900606874578898</v>
      </c>
      <c r="H47" s="73">
        <f>VLOOKUP($A47,'YTD Raw Data'!$B:$Q,11,FALSE)</f>
        <v>1.9685399623750699</v>
      </c>
      <c r="I47" s="73">
        <f>VLOOKUP($A47,'YTD Raw Data'!$B:$Q,12,FALSE)</f>
        <v>1.8685793204288199</v>
      </c>
      <c r="J47" s="91">
        <f>VLOOKUP($A47,'YTD Raw Data'!$B:$Q,13,FALSE)</f>
        <v>3.8739030134552199</v>
      </c>
      <c r="K47" s="73">
        <f>VLOOKUP($A47,'YTD Raw Data'!$B:$Q,14,FALSE)</f>
        <v>1.65233082354668</v>
      </c>
      <c r="L47" s="73">
        <f>VLOOKUP($A47,'YTD Raw Data'!$B:$Q,15,FALSE)</f>
        <v>-2.13872024200416</v>
      </c>
      <c r="M47" s="76">
        <f>VLOOKUP($A47,'YTD Raw Data'!$B:$Q,16,FALSE)</f>
        <v>-0.212281842276341</v>
      </c>
    </row>
    <row r="48" spans="1:13" s="213" customFormat="1" ht="15">
      <c r="A48" s="130" t="s">
        <v>38</v>
      </c>
      <c r="B48" s="131">
        <f>VLOOKUP($A48,'YTD Raw Data'!$B:$Q,5,FALSE)</f>
        <v>53.4299788539277</v>
      </c>
      <c r="C48" s="132">
        <f>VLOOKUP($A48,'YTD Raw Data'!$B:$Q,6,FALSE)</f>
        <v>54.139933357904098</v>
      </c>
      <c r="D48" s="133">
        <f>VLOOKUP($A48,'YTD Raw Data'!$B:$Q,7,FALSE)</f>
        <v>111.416374825844</v>
      </c>
      <c r="E48" s="134">
        <f>VLOOKUP($A48,'YTD Raw Data'!$B:$Q,8,FALSE)</f>
        <v>112.98565842577899</v>
      </c>
      <c r="F48" s="133">
        <f>VLOOKUP($A48,'YTD Raw Data'!$B:$Q,9,FALSE)</f>
        <v>59.529745509261602</v>
      </c>
      <c r="G48" s="135">
        <f>VLOOKUP($A48,'YTD Raw Data'!$B:$Q,10,FALSE)</f>
        <v>61.170360175706399</v>
      </c>
      <c r="H48" s="136">
        <f>VLOOKUP($A48,'YTD Raw Data'!$B:$Q,11,FALSE)</f>
        <v>-1.31133243050583</v>
      </c>
      <c r="I48" s="136">
        <f>VLOOKUP($A48,'YTD Raw Data'!$B:$Q,12,FALSE)</f>
        <v>-1.38892282595852</v>
      </c>
      <c r="J48" s="132">
        <f>VLOOKUP($A48,'YTD Raw Data'!$B:$Q,13,FALSE)</f>
        <v>-2.68204186101286</v>
      </c>
      <c r="K48" s="136">
        <f>VLOOKUP($A48,'YTD Raw Data'!$B:$Q,14,FALSE)</f>
        <v>-2.0364225703180399</v>
      </c>
      <c r="L48" s="136">
        <f>VLOOKUP($A48,'YTD Raw Data'!$B:$Q,15,FALSE)</f>
        <v>0.66341228591414703</v>
      </c>
      <c r="M48" s="137">
        <f>VLOOKUP($A48,'YTD Raw Data'!$B:$Q,16,FALSE)</f>
        <v>-0.65661968504483903</v>
      </c>
    </row>
    <row r="49" spans="1:13" ht="15">
      <c r="A49" s="87" t="s">
        <v>81</v>
      </c>
      <c r="B49" s="75">
        <f>VLOOKUP($A49,'YTD Raw Data'!$B:$Q,5,FALSE)</f>
        <v>58.130045750311602</v>
      </c>
      <c r="C49" s="91">
        <f>VLOOKUP($A49,'YTD Raw Data'!$B:$Q,6,FALSE)</f>
        <v>62.019225710046399</v>
      </c>
      <c r="D49" s="74">
        <f>VLOOKUP($A49,'YTD Raw Data'!$B:$Q,7,FALSE)</f>
        <v>128.97189325980099</v>
      </c>
      <c r="E49" s="94">
        <f>VLOOKUP($A49,'YTD Raw Data'!$B:$Q,8,FALSE)</f>
        <v>127.38917476510601</v>
      </c>
      <c r="F49" s="74">
        <f>VLOOKUP($A49,'YTD Raw Data'!$B:$Q,9,FALSE)</f>
        <v>74.971420556965896</v>
      </c>
      <c r="G49" s="102">
        <f>VLOOKUP($A49,'YTD Raw Data'!$B:$Q,10,FALSE)</f>
        <v>79.005779827736703</v>
      </c>
      <c r="H49" s="73">
        <f>VLOOKUP($A49,'YTD Raw Data'!$B:$Q,11,FALSE)</f>
        <v>-6.2709263380964204</v>
      </c>
      <c r="I49" s="73">
        <f>VLOOKUP($A49,'YTD Raw Data'!$B:$Q,12,FALSE)</f>
        <v>1.2424277789804401</v>
      </c>
      <c r="J49" s="91">
        <f>VLOOKUP($A49,'YTD Raw Data'!$B:$Q,13,FALSE)</f>
        <v>-5.1064102899398804</v>
      </c>
      <c r="K49" s="73">
        <f>VLOOKUP($A49,'YTD Raw Data'!$B:$Q,14,FALSE)</f>
        <v>-4.3720831526130102</v>
      </c>
      <c r="L49" s="73">
        <f>VLOOKUP($A49,'YTD Raw Data'!$B:$Q,15,FALSE)</f>
        <v>0.77384272169548196</v>
      </c>
      <c r="M49" s="76">
        <f>VLOOKUP($A49,'YTD Raw Data'!$B:$Q,16,FALSE)</f>
        <v>-5.5456107234511798</v>
      </c>
    </row>
    <row r="50" spans="1:13" ht="15">
      <c r="A50" s="86"/>
      <c r="B50" s="67"/>
      <c r="C50" s="68"/>
      <c r="D50" s="69"/>
      <c r="E50" s="69"/>
      <c r="F50" s="69"/>
      <c r="G50" s="69"/>
      <c r="H50" s="68"/>
      <c r="I50" s="68"/>
      <c r="J50" s="68"/>
      <c r="K50" s="68"/>
      <c r="L50" s="68"/>
      <c r="M50" s="70"/>
    </row>
    <row r="51" spans="1:13" ht="15">
      <c r="A51" s="85" t="s">
        <v>47</v>
      </c>
      <c r="B51" s="75">
        <f>VLOOKUP($A51,'YTD Raw Data'!$B:$Q,5,FALSE)</f>
        <v>57.005019476819001</v>
      </c>
      <c r="C51" s="73">
        <f>VLOOKUP($A51,'YTD Raw Data'!$B:$Q,6,FALSE)</f>
        <v>62.297003037453102</v>
      </c>
      <c r="D51" s="104">
        <f>VLOOKUP($A51,'YTD Raw Data'!$B:$Q,7,FALSE)</f>
        <v>111.944095183318</v>
      </c>
      <c r="E51" s="74">
        <f>VLOOKUP($A51,'YTD Raw Data'!$B:$Q,8,FALSE)</f>
        <v>113.989174539761</v>
      </c>
      <c r="F51" s="104">
        <f>VLOOKUP($A51,'YTD Raw Data'!$B:$Q,9,FALSE)</f>
        <v>63.8137532623997</v>
      </c>
      <c r="G51" s="74">
        <f>VLOOKUP($A51,'YTD Raw Data'!$B:$Q,10,FALSE)</f>
        <v>71.011839525402806</v>
      </c>
      <c r="H51" s="97">
        <f>VLOOKUP($A51,'YTD Raw Data'!$B:$Q,11,FALSE)</f>
        <v>-8.4947642785520507</v>
      </c>
      <c r="I51" s="73">
        <f>VLOOKUP($A51,'YTD Raw Data'!$B:$Q,12,FALSE)</f>
        <v>-1.7940996280565999</v>
      </c>
      <c r="J51" s="73">
        <f>VLOOKUP($A51,'YTD Raw Data'!$B:$Q,13,FALSE)</f>
        <v>-10.1364593722828</v>
      </c>
      <c r="K51" s="100">
        <f>VLOOKUP($A51,'YTD Raw Data'!$B:$Q,14,FALSE)</f>
        <v>-8.9032373899438895</v>
      </c>
      <c r="L51" s="73">
        <f>VLOOKUP($A51,'YTD Raw Data'!$B:$Q,15,FALSE)</f>
        <v>1.3723273907578499</v>
      </c>
      <c r="M51" s="76">
        <f>VLOOKUP($A51,'YTD Raw Data'!$B:$Q,16,FALSE)</f>
        <v>-7.2390128647690704</v>
      </c>
    </row>
    <row r="52" spans="1:13" ht="15">
      <c r="A52" s="86"/>
      <c r="B52" s="67"/>
      <c r="C52" s="68"/>
      <c r="D52" s="69"/>
      <c r="E52" s="69"/>
      <c r="F52" s="69"/>
      <c r="G52" s="69"/>
      <c r="H52" s="68"/>
      <c r="I52" s="68"/>
      <c r="J52" s="68"/>
      <c r="K52" s="68"/>
      <c r="L52" s="68"/>
      <c r="M52" s="70"/>
    </row>
    <row r="53" spans="1:13" ht="15">
      <c r="A53" s="85" t="s">
        <v>48</v>
      </c>
      <c r="B53" s="75">
        <f>VLOOKUP($A53,'YTD Raw Data'!$B:$Q,5,FALSE)</f>
        <v>66.149341446821595</v>
      </c>
      <c r="C53" s="91">
        <f>VLOOKUP($A53,'YTD Raw Data'!$B:$Q,6,FALSE)</f>
        <v>64.843229742187603</v>
      </c>
      <c r="D53" s="74">
        <f>VLOOKUP($A53,'YTD Raw Data'!$B:$Q,7,FALSE)</f>
        <v>118.56291859475</v>
      </c>
      <c r="E53" s="94">
        <f>VLOOKUP($A53,'YTD Raw Data'!$B:$Q,8,FALSE)</f>
        <v>115.245832553027</v>
      </c>
      <c r="F53" s="74">
        <f>VLOOKUP($A53,'YTD Raw Data'!$B:$Q,9,FALSE)</f>
        <v>78.428589850558694</v>
      </c>
      <c r="G53" s="102">
        <f>VLOOKUP($A53,'YTD Raw Data'!$B:$Q,10,FALSE)</f>
        <v>74.729119970656697</v>
      </c>
      <c r="H53" s="73">
        <f>VLOOKUP($A53,'YTD Raw Data'!$B:$Q,11,FALSE)</f>
        <v>2.0142607174673302</v>
      </c>
      <c r="I53" s="73">
        <f>VLOOKUP($A53,'YTD Raw Data'!$B:$Q,12,FALSE)</f>
        <v>2.8782698412946601</v>
      </c>
      <c r="J53" s="91">
        <f>VLOOKUP($A53,'YTD Raw Data'!$B:$Q,13,FALSE)</f>
        <v>4.9505064175179099</v>
      </c>
      <c r="K53" s="73">
        <f>VLOOKUP($A53,'YTD Raw Data'!$B:$Q,14,FALSE)</f>
        <v>8.7265782898096305</v>
      </c>
      <c r="L53" s="73">
        <f>VLOOKUP($A53,'YTD Raw Data'!$B:$Q,15,FALSE)</f>
        <v>3.5979548848193299</v>
      </c>
      <c r="M53" s="76">
        <f>VLOOKUP($A53,'YTD Raw Data'!$B:$Q,16,FALSE)</f>
        <v>5.6846877941637901</v>
      </c>
    </row>
    <row r="54" spans="1:13" ht="15">
      <c r="A54" s="87" t="s">
        <v>64</v>
      </c>
      <c r="B54" s="75">
        <f>VLOOKUP($A54,'YTD Raw Data'!$B:$Q,5,FALSE)</f>
        <v>67.588399483910507</v>
      </c>
      <c r="C54" s="91">
        <f>VLOOKUP($A54,'YTD Raw Data'!$B:$Q,6,FALSE)</f>
        <v>65.164120284615606</v>
      </c>
      <c r="D54" s="74">
        <f>VLOOKUP($A54,'YTD Raw Data'!$B:$Q,7,FALSE)</f>
        <v>192.10864061086099</v>
      </c>
      <c r="E54" s="94">
        <f>VLOOKUP($A54,'YTD Raw Data'!$B:$Q,8,FALSE)</f>
        <v>187.03584414184101</v>
      </c>
      <c r="F54" s="74">
        <f>VLOOKUP($A54,'YTD Raw Data'!$B:$Q,9,FALSE)</f>
        <v>129.843155459179</v>
      </c>
      <c r="G54" s="102">
        <f>VLOOKUP($A54,'YTD Raw Data'!$B:$Q,10,FALSE)</f>
        <v>121.880262451935</v>
      </c>
      <c r="H54" s="73">
        <f>VLOOKUP($A54,'YTD Raw Data'!$B:$Q,11,FALSE)</f>
        <v>3.72026690256292</v>
      </c>
      <c r="I54" s="73">
        <f>VLOOKUP($A54,'YTD Raw Data'!$B:$Q,12,FALSE)</f>
        <v>2.7122055092140198</v>
      </c>
      <c r="J54" s="91">
        <f>VLOOKUP($A54,'YTD Raw Data'!$B:$Q,13,FALSE)</f>
        <v>6.5333736956657198</v>
      </c>
      <c r="K54" s="73">
        <f>VLOOKUP($A54,'YTD Raw Data'!$B:$Q,14,FALSE)</f>
        <v>6.5333736956657198</v>
      </c>
      <c r="L54" s="73">
        <f>VLOOKUP($A54,'YTD Raw Data'!$B:$Q,15,FALSE)</f>
        <v>0</v>
      </c>
      <c r="M54" s="76">
        <f>VLOOKUP($A54,'YTD Raw Data'!$B:$Q,16,FALSE)</f>
        <v>3.72026690256292</v>
      </c>
    </row>
    <row r="55" spans="1:13" ht="15">
      <c r="A55" s="87" t="s">
        <v>31</v>
      </c>
      <c r="B55" s="75">
        <f>VLOOKUP($A55,'YTD Raw Data'!$B:$Q,5,FALSE)</f>
        <v>65.615527010546401</v>
      </c>
      <c r="C55" s="91">
        <f>VLOOKUP($A55,'YTD Raw Data'!$B:$Q,6,FALSE)</f>
        <v>63.803777001891604</v>
      </c>
      <c r="D55" s="74">
        <f>VLOOKUP($A55,'YTD Raw Data'!$B:$Q,7,FALSE)</f>
        <v>115.57677290979299</v>
      </c>
      <c r="E55" s="94">
        <f>VLOOKUP($A55,'YTD Raw Data'!$B:$Q,8,FALSE)</f>
        <v>112.146353770505</v>
      </c>
      <c r="F55" s="74">
        <f>VLOOKUP($A55,'YTD Raw Data'!$B:$Q,9,FALSE)</f>
        <v>75.836308646543301</v>
      </c>
      <c r="G55" s="102">
        <f>VLOOKUP($A55,'YTD Raw Data'!$B:$Q,10,FALSE)</f>
        <v>71.553609475486198</v>
      </c>
      <c r="H55" s="73">
        <f>VLOOKUP($A55,'YTD Raw Data'!$B:$Q,11,FALSE)</f>
        <v>2.8395654517460098</v>
      </c>
      <c r="I55" s="73">
        <f>VLOOKUP($A55,'YTD Raw Data'!$B:$Q,12,FALSE)</f>
        <v>3.0588771047405001</v>
      </c>
      <c r="J55" s="91">
        <f>VLOOKUP($A55,'YTD Raw Data'!$B:$Q,13,FALSE)</f>
        <v>5.9853013739641003</v>
      </c>
      <c r="K55" s="73">
        <f>VLOOKUP($A55,'YTD Raw Data'!$B:$Q,14,FALSE)</f>
        <v>7.9664010256398301</v>
      </c>
      <c r="L55" s="73">
        <f>VLOOKUP($A55,'YTD Raw Data'!$B:$Q,15,FALSE)</f>
        <v>1.86922113349049</v>
      </c>
      <c r="M55" s="76">
        <f>VLOOKUP($A55,'YTD Raw Data'!$B:$Q,16,FALSE)</f>
        <v>4.7618643427598402</v>
      </c>
    </row>
    <row r="56" spans="1:13" ht="15">
      <c r="A56" s="87" t="s">
        <v>83</v>
      </c>
      <c r="B56" s="75">
        <f>VLOOKUP($A56,'YTD Raw Data'!$B:$Q,5,FALSE)</f>
        <v>70.662954330462895</v>
      </c>
      <c r="C56" s="91">
        <f>VLOOKUP($A56,'YTD Raw Data'!$B:$Q,6,FALSE)</f>
        <v>70.149347488103999</v>
      </c>
      <c r="D56" s="74">
        <f>VLOOKUP($A56,'YTD Raw Data'!$B:$Q,7,FALSE)</f>
        <v>110.476164126131</v>
      </c>
      <c r="E56" s="94">
        <f>VLOOKUP($A56,'YTD Raw Data'!$B:$Q,8,FALSE)</f>
        <v>106.78865773181001</v>
      </c>
      <c r="F56" s="74">
        <f>VLOOKUP($A56,'YTD Raw Data'!$B:$Q,9,FALSE)</f>
        <v>78.065721402495896</v>
      </c>
      <c r="G56" s="102">
        <f>VLOOKUP($A56,'YTD Raw Data'!$B:$Q,10,FALSE)</f>
        <v>74.911546590169394</v>
      </c>
      <c r="H56" s="73">
        <f>VLOOKUP($A56,'YTD Raw Data'!$B:$Q,11,FALSE)</f>
        <v>0.73216196693206503</v>
      </c>
      <c r="I56" s="73">
        <f>VLOOKUP($A56,'YTD Raw Data'!$B:$Q,12,FALSE)</f>
        <v>3.45308806444854</v>
      </c>
      <c r="J56" s="91">
        <f>VLOOKUP($A56,'YTD Raw Data'!$B:$Q,13,FALSE)</f>
        <v>4.2105322288731699</v>
      </c>
      <c r="K56" s="73">
        <f>VLOOKUP($A56,'YTD Raw Data'!$B:$Q,14,FALSE)</f>
        <v>11.875582342979699</v>
      </c>
      <c r="L56" s="73">
        <f>VLOOKUP($A56,'YTD Raw Data'!$B:$Q,15,FALSE)</f>
        <v>7.3553507022420401</v>
      </c>
      <c r="M56" s="76">
        <f>VLOOKUP($A56,'YTD Raw Data'!$B:$Q,16,FALSE)</f>
        <v>8.1413657495503902</v>
      </c>
    </row>
    <row r="57" spans="1:13" ht="15">
      <c r="A57" s="87" t="s">
        <v>32</v>
      </c>
      <c r="B57" s="75">
        <f>VLOOKUP($A57,'YTD Raw Data'!$B:$Q,5,FALSE)</f>
        <v>62.951432464895298</v>
      </c>
      <c r="C57" s="91">
        <f>VLOOKUP($A57,'YTD Raw Data'!$B:$Q,6,FALSE)</f>
        <v>62.095842490743998</v>
      </c>
      <c r="D57" s="74">
        <f>VLOOKUP($A57,'YTD Raw Data'!$B:$Q,7,FALSE)</f>
        <v>98.832810904171097</v>
      </c>
      <c r="E57" s="94">
        <f>VLOOKUP($A57,'YTD Raw Data'!$B:$Q,8,FALSE)</f>
        <v>96.638249508041298</v>
      </c>
      <c r="F57" s="74">
        <f>VLOOKUP($A57,'YTD Raw Data'!$B:$Q,9,FALSE)</f>
        <v>62.216670209496897</v>
      </c>
      <c r="G57" s="102">
        <f>VLOOKUP($A57,'YTD Raw Data'!$B:$Q,10,FALSE)</f>
        <v>60.008335200325597</v>
      </c>
      <c r="H57" s="73">
        <f>VLOOKUP($A57,'YTD Raw Data'!$B:$Q,11,FALSE)</f>
        <v>1.3778538785084899</v>
      </c>
      <c r="I57" s="73">
        <f>VLOOKUP($A57,'YTD Raw Data'!$B:$Q,12,FALSE)</f>
        <v>2.27090350591163</v>
      </c>
      <c r="J57" s="91">
        <f>VLOOKUP($A57,'YTD Raw Data'!$B:$Q,13,FALSE)</f>
        <v>3.68004711645351</v>
      </c>
      <c r="K57" s="73">
        <f>VLOOKUP($A57,'YTD Raw Data'!$B:$Q,14,FALSE)</f>
        <v>3.43602458714349</v>
      </c>
      <c r="L57" s="73">
        <f>VLOOKUP($A57,'YTD Raw Data'!$B:$Q,15,FALSE)</f>
        <v>-0.23536112887365099</v>
      </c>
      <c r="M57" s="76">
        <f>VLOOKUP($A57,'YTD Raw Data'!$B:$Q,16,FALSE)</f>
        <v>1.1392498171921499</v>
      </c>
    </row>
    <row r="58" spans="1:13" ht="15.75" thickBot="1">
      <c r="A58" s="87" t="s">
        <v>33</v>
      </c>
      <c r="B58" s="77">
        <f>VLOOKUP($A58,'YTD Raw Data'!$B:$Q,5,FALSE)</f>
        <v>65.905422327152706</v>
      </c>
      <c r="C58" s="92">
        <f>VLOOKUP($A58,'YTD Raw Data'!$B:$Q,6,FALSE)</f>
        <v>65.485711440538907</v>
      </c>
      <c r="D58" s="79">
        <f>VLOOKUP($A58,'YTD Raw Data'!$B:$Q,7,FALSE)</f>
        <v>100.373512873306</v>
      </c>
      <c r="E58" s="95">
        <f>VLOOKUP($A58,'YTD Raw Data'!$B:$Q,8,FALSE)</f>
        <v>96.720863839516596</v>
      </c>
      <c r="F58" s="79">
        <f>VLOOKUP($A58,'YTD Raw Data'!$B:$Q,9,FALSE)</f>
        <v>66.151587563751804</v>
      </c>
      <c r="G58" s="103">
        <f>VLOOKUP($A58,'YTD Raw Data'!$B:$Q,10,FALSE)</f>
        <v>63.338345796742402</v>
      </c>
      <c r="H58" s="78">
        <f>VLOOKUP($A58,'YTD Raw Data'!$B:$Q,11,FALSE)</f>
        <v>0.64091979361768703</v>
      </c>
      <c r="I58" s="78">
        <f>VLOOKUP($A58,'YTD Raw Data'!$B:$Q,12,FALSE)</f>
        <v>3.7764851230554499</v>
      </c>
      <c r="J58" s="92">
        <f>VLOOKUP($A58,'YTD Raw Data'!$B:$Q,13,FALSE)</f>
        <v>4.4416091573298297</v>
      </c>
      <c r="K58" s="78">
        <f>VLOOKUP($A58,'YTD Raw Data'!$B:$Q,14,FALSE)</f>
        <v>13.906078916160499</v>
      </c>
      <c r="L58" s="78">
        <f>VLOOKUP($A58,'YTD Raw Data'!$B:$Q,15,FALSE)</f>
        <v>9.06197236445629</v>
      </c>
      <c r="M58" s="80">
        <f>VLOOKUP($A58,'YTD Raw Data'!$B:$Q,16,FALSE)</f>
        <v>9.7609721326499397</v>
      </c>
    </row>
    <row r="59" spans="1:13" ht="54.6" customHeight="1" thickBot="1">
      <c r="A59" s="106" t="s">
        <v>86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8"/>
    </row>
    <row r="60" spans="1:13" ht="20.100000000000001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</row>
    <row r="67" spans="6:6">
      <c r="F67" s="47"/>
    </row>
  </sheetData>
  <sheetProtection algorithmName="SHA-512" hashValue="7S2jS9P/ofq9DSURO8fQXMhgAyOFgfXXBnij3HaMkkiI1lWpr3UVoNgnK/GiOPcy2/CYxip0l8cEAHzBetb5wA==" saltValue="6R/IrHoZkjVTr29q8PpKgQ==" spinCount="100000" sheet="1" formatCells="0" formatColumns="0" formatRows="0"/>
  <mergeCells count="7">
    <mergeCell ref="A59:M59"/>
    <mergeCell ref="A1:A3"/>
    <mergeCell ref="B1:M1"/>
    <mergeCell ref="B2:C2"/>
    <mergeCell ref="D2:E2"/>
    <mergeCell ref="F2:G2"/>
    <mergeCell ref="H2:M2"/>
  </mergeCells>
  <pageMargins left="0.7" right="0.7" top="0.75" bottom="0.75" header="0.3" footer="0.3"/>
  <pageSetup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A54F0F"/>
  </sheetPr>
  <dimension ref="A1:R62"/>
  <sheetViews>
    <sheetView zoomScale="115" zoomScaleNormal="115" workbookViewId="0">
      <pane xSplit="1" topLeftCell="B1" activePane="topRight" state="frozen"/>
      <selection activeCell="F47" sqref="F47:Q62"/>
      <selection pane="topRight" activeCell="F47" sqref="F47:Q62"/>
    </sheetView>
  </sheetViews>
  <sheetFormatPr defaultColWidth="8.85546875" defaultRowHeight="12.75"/>
  <cols>
    <col min="1" max="1" width="38.42578125" customWidth="1"/>
    <col min="2" max="2" width="21.7109375" customWidth="1"/>
    <col min="12" max="12" width="12.140625" customWidth="1"/>
  </cols>
  <sheetData>
    <row r="1" spans="1:18" ht="25.5">
      <c r="A1" s="105" t="s">
        <v>87</v>
      </c>
      <c r="B1" s="45"/>
      <c r="C1" s="44" t="s">
        <v>60</v>
      </c>
      <c r="D1" s="46"/>
      <c r="E1" s="1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1:18" ht="25.5">
      <c r="A2" s="24"/>
      <c r="B2" s="1"/>
      <c r="C2" s="22"/>
      <c r="D2" s="23"/>
      <c r="E2" s="1"/>
      <c r="F2" s="16"/>
      <c r="G2" s="16"/>
      <c r="H2" s="16"/>
      <c r="I2" s="1"/>
      <c r="J2" s="1"/>
      <c r="K2" s="1"/>
      <c r="L2" s="1"/>
      <c r="M2" s="1"/>
      <c r="N2" s="1"/>
      <c r="O2" s="1"/>
      <c r="P2" s="1"/>
      <c r="Q2" s="1"/>
    </row>
    <row r="3" spans="1:18">
      <c r="A3" s="25"/>
      <c r="B3" s="1"/>
      <c r="C3" s="25"/>
      <c r="D3" s="26"/>
      <c r="E3" s="1"/>
      <c r="F3" s="1"/>
      <c r="G3" s="16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>
      <c r="A4" s="1"/>
      <c r="B4" s="1"/>
      <c r="C4" s="1"/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>
      <c r="A5" s="1"/>
      <c r="B5" s="1"/>
      <c r="C5" s="1"/>
      <c r="D5" s="1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8">
      <c r="A6" s="2"/>
      <c r="B6" s="27"/>
      <c r="C6" s="123" t="s">
        <v>0</v>
      </c>
      <c r="D6" s="124"/>
      <c r="E6" s="28"/>
      <c r="F6" s="138" t="s">
        <v>89</v>
      </c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</row>
    <row r="7" spans="1:18">
      <c r="A7" s="4"/>
      <c r="B7" s="29"/>
      <c r="C7" s="3"/>
      <c r="D7" s="17"/>
      <c r="E7" s="30"/>
      <c r="F7" s="125" t="s">
        <v>1</v>
      </c>
      <c r="G7" s="126"/>
      <c r="H7" s="125" t="s">
        <v>2</v>
      </c>
      <c r="I7" s="126"/>
      <c r="J7" s="125" t="s">
        <v>3</v>
      </c>
      <c r="K7" s="126"/>
      <c r="L7" s="49" t="s">
        <v>90</v>
      </c>
      <c r="M7" s="50"/>
      <c r="N7" s="50"/>
      <c r="O7" s="50"/>
      <c r="P7" s="50"/>
      <c r="Q7" s="51"/>
    </row>
    <row r="8" spans="1:18" ht="12.6" customHeight="1">
      <c r="A8" s="6"/>
      <c r="B8" s="31"/>
      <c r="C8" s="5" t="s">
        <v>4</v>
      </c>
      <c r="D8" s="5" t="s">
        <v>5</v>
      </c>
      <c r="E8" s="32"/>
      <c r="F8" s="5">
        <v>2026</v>
      </c>
      <c r="G8" s="52">
        <v>2025</v>
      </c>
      <c r="H8" s="5">
        <v>2026</v>
      </c>
      <c r="I8" s="52">
        <v>2025</v>
      </c>
      <c r="J8" s="5">
        <v>2026</v>
      </c>
      <c r="K8" s="52">
        <v>2025</v>
      </c>
      <c r="L8" s="5" t="s">
        <v>6</v>
      </c>
      <c r="M8" s="53" t="s">
        <v>2</v>
      </c>
      <c r="N8" s="53" t="s">
        <v>3</v>
      </c>
      <c r="O8" s="54" t="s">
        <v>7</v>
      </c>
      <c r="P8" s="54" t="s">
        <v>8</v>
      </c>
      <c r="Q8" s="55" t="s">
        <v>9</v>
      </c>
    </row>
    <row r="9" spans="1:18">
      <c r="A9" s="33" t="s">
        <v>10</v>
      </c>
      <c r="B9" s="19" t="s">
        <v>10</v>
      </c>
      <c r="C9" s="34" t="s">
        <v>11</v>
      </c>
      <c r="D9" s="35" t="s">
        <v>12</v>
      </c>
      <c r="E9" s="19"/>
      <c r="F9" s="141">
        <v>69.737747660523397</v>
      </c>
      <c r="G9" s="142">
        <v>68.144997361864498</v>
      </c>
      <c r="H9" s="143">
        <v>171.74207536423299</v>
      </c>
      <c r="I9" s="144">
        <v>162.46132492648599</v>
      </c>
      <c r="J9" s="143">
        <v>119.769055144455</v>
      </c>
      <c r="K9" s="144">
        <v>110.70926558520399</v>
      </c>
      <c r="L9" s="141">
        <v>2.3372960016434399</v>
      </c>
      <c r="M9" s="142">
        <v>5.7125906377695896</v>
      </c>
      <c r="N9" s="142">
        <v>8.1834067919798805</v>
      </c>
      <c r="O9" s="142">
        <v>8.6340050159351698</v>
      </c>
      <c r="P9" s="142">
        <v>0.41651325033766201</v>
      </c>
      <c r="Q9" s="142">
        <v>2.7635443995275599</v>
      </c>
      <c r="R9" s="58"/>
    </row>
    <row r="10" spans="1:18">
      <c r="A10" s="36"/>
      <c r="B10" s="19"/>
      <c r="C10" s="37"/>
      <c r="D10" s="38"/>
      <c r="E10" s="1"/>
      <c r="F10" s="146"/>
      <c r="G10" s="146"/>
      <c r="H10" s="146"/>
      <c r="I10" s="146"/>
      <c r="J10" s="145"/>
      <c r="K10" s="145"/>
      <c r="L10" s="146"/>
      <c r="M10" s="146"/>
      <c r="N10" s="146"/>
      <c r="O10" s="146"/>
      <c r="P10" s="146"/>
      <c r="Q10" s="146"/>
      <c r="R10" s="57"/>
    </row>
    <row r="11" spans="1:18">
      <c r="A11" s="33" t="s">
        <v>13</v>
      </c>
      <c r="B11" s="19" t="s">
        <v>13</v>
      </c>
      <c r="C11" s="34" t="s">
        <v>11</v>
      </c>
      <c r="D11" s="35" t="s">
        <v>12</v>
      </c>
      <c r="E11" s="19"/>
      <c r="F11" s="141">
        <v>71.8322544350942</v>
      </c>
      <c r="G11" s="142">
        <v>68.870037491664405</v>
      </c>
      <c r="H11" s="143">
        <v>145.57965990044599</v>
      </c>
      <c r="I11" s="144">
        <v>137.914994143982</v>
      </c>
      <c r="J11" s="143">
        <v>104.57315170543301</v>
      </c>
      <c r="K11" s="144">
        <v>94.982108173587406</v>
      </c>
      <c r="L11" s="141">
        <v>4.3011693492810696</v>
      </c>
      <c r="M11" s="142">
        <v>5.5575289721307399</v>
      </c>
      <c r="N11" s="142">
        <v>10.0977370541385</v>
      </c>
      <c r="O11" s="142">
        <v>10.709714588337601</v>
      </c>
      <c r="P11" s="142">
        <v>0.55584933039831697</v>
      </c>
      <c r="Q11" s="142">
        <v>4.8809267007066701</v>
      </c>
      <c r="R11" s="58"/>
    </row>
    <row r="12" spans="1:18">
      <c r="A12" s="36"/>
      <c r="B12" s="19"/>
      <c r="C12" s="37"/>
      <c r="D12" s="38"/>
      <c r="E12" s="1"/>
      <c r="F12" s="147"/>
      <c r="G12" s="147"/>
      <c r="H12" s="148"/>
      <c r="I12" s="148"/>
      <c r="J12" s="148"/>
      <c r="K12" s="148"/>
      <c r="L12" s="147"/>
      <c r="M12" s="147"/>
      <c r="N12" s="147"/>
      <c r="O12" s="147"/>
      <c r="P12" s="147"/>
      <c r="Q12" s="147"/>
      <c r="R12" s="57"/>
    </row>
    <row r="13" spans="1:18">
      <c r="A13" s="39" t="s">
        <v>14</v>
      </c>
      <c r="B13" s="19"/>
      <c r="C13" s="7"/>
      <c r="D13" s="18"/>
      <c r="E13" s="1"/>
      <c r="F13" s="140"/>
      <c r="G13" s="140"/>
      <c r="H13" s="157"/>
      <c r="I13" s="157"/>
      <c r="J13" s="157"/>
      <c r="K13" s="157"/>
      <c r="L13" s="140"/>
      <c r="M13" s="140"/>
      <c r="N13" s="140"/>
      <c r="O13" s="140"/>
      <c r="P13" s="140"/>
      <c r="Q13" s="140"/>
      <c r="R13" s="57"/>
    </row>
    <row r="14" spans="1:18">
      <c r="A14" s="33" t="s">
        <v>15</v>
      </c>
      <c r="B14" s="19" t="s">
        <v>15</v>
      </c>
      <c r="C14" s="34" t="s">
        <v>11</v>
      </c>
      <c r="D14" s="35" t="s">
        <v>12</v>
      </c>
      <c r="E14" s="19"/>
      <c r="F14" s="141">
        <v>78.461793978549906</v>
      </c>
      <c r="G14" s="142">
        <v>75.038527636391095</v>
      </c>
      <c r="H14" s="143">
        <v>174.33996863996001</v>
      </c>
      <c r="I14" s="144">
        <v>165.580458374952</v>
      </c>
      <c r="J14" s="143">
        <v>136.790267016554</v>
      </c>
      <c r="K14" s="144">
        <v>124.249138018151</v>
      </c>
      <c r="L14" s="141">
        <v>4.5620116092185903</v>
      </c>
      <c r="M14" s="142">
        <v>5.2901836067955204</v>
      </c>
      <c r="N14" s="142">
        <v>10.0935340063051</v>
      </c>
      <c r="O14" s="142">
        <v>8.9075921481848308</v>
      </c>
      <c r="P14" s="142">
        <v>-1.07721299786085</v>
      </c>
      <c r="Q14" s="142">
        <v>3.4356560293393099</v>
      </c>
      <c r="R14" s="58"/>
    </row>
    <row r="15" spans="1:18">
      <c r="A15" s="40" t="s">
        <v>16</v>
      </c>
      <c r="B15" s="19" t="s">
        <v>48</v>
      </c>
      <c r="C15" s="41" t="s">
        <v>11</v>
      </c>
      <c r="D15" s="42" t="s">
        <v>12</v>
      </c>
      <c r="E15" s="19"/>
      <c r="F15" s="149">
        <v>70.279546626004006</v>
      </c>
      <c r="G15" s="150">
        <v>69.834747630668502</v>
      </c>
      <c r="H15" s="151">
        <v>117.24461878653899</v>
      </c>
      <c r="I15" s="152">
        <v>115.128850585438</v>
      </c>
      <c r="J15" s="151">
        <v>82.398986526566702</v>
      </c>
      <c r="K15" s="152">
        <v>80.399942256430194</v>
      </c>
      <c r="L15" s="149">
        <v>0.63693076931822901</v>
      </c>
      <c r="M15" s="150">
        <v>1.83773935928527</v>
      </c>
      <c r="N15" s="150">
        <v>2.4863752560426602</v>
      </c>
      <c r="O15" s="150">
        <v>4.8555736793059401</v>
      </c>
      <c r="P15" s="150">
        <v>2.3117203797522201</v>
      </c>
      <c r="Q15" s="150">
        <v>2.96337520746969</v>
      </c>
      <c r="R15" s="58"/>
    </row>
    <row r="16" spans="1:18">
      <c r="A16" s="40" t="s">
        <v>17</v>
      </c>
      <c r="B16" s="19" t="s">
        <v>17</v>
      </c>
      <c r="C16" s="41" t="s">
        <v>11</v>
      </c>
      <c r="D16" s="42" t="s">
        <v>12</v>
      </c>
      <c r="E16" s="19"/>
      <c r="F16" s="153">
        <v>61.866473762715302</v>
      </c>
      <c r="G16" s="154">
        <v>61.756516662402099</v>
      </c>
      <c r="H16" s="155">
        <v>124.34675797826699</v>
      </c>
      <c r="I16" s="156">
        <v>122.090977506176</v>
      </c>
      <c r="J16" s="155">
        <v>76.928954399412106</v>
      </c>
      <c r="K16" s="156">
        <v>75.3991348668917</v>
      </c>
      <c r="L16" s="153">
        <v>0.17804938855978</v>
      </c>
      <c r="M16" s="154">
        <v>1.84762258290274</v>
      </c>
      <c r="N16" s="154">
        <v>2.0289616521742699</v>
      </c>
      <c r="O16" s="154">
        <v>3.3876760113452198</v>
      </c>
      <c r="P16" s="154">
        <v>1.3316947827058401</v>
      </c>
      <c r="Q16" s="154">
        <v>1.5121152456837099</v>
      </c>
      <c r="R16" s="58"/>
    </row>
    <row r="17" spans="1:18">
      <c r="A17" s="40" t="s">
        <v>18</v>
      </c>
      <c r="B17" s="19" t="s">
        <v>18</v>
      </c>
      <c r="C17" s="41" t="s">
        <v>11</v>
      </c>
      <c r="D17" s="42" t="s">
        <v>12</v>
      </c>
      <c r="E17" s="19"/>
      <c r="F17" s="149">
        <v>75.372216578692502</v>
      </c>
      <c r="G17" s="150">
        <v>69.0048273512039</v>
      </c>
      <c r="H17" s="151">
        <v>180.520145688708</v>
      </c>
      <c r="I17" s="152">
        <v>163.48062955161001</v>
      </c>
      <c r="J17" s="151">
        <v>136.06203517666401</v>
      </c>
      <c r="K17" s="152">
        <v>112.80952617475</v>
      </c>
      <c r="L17" s="149">
        <v>9.2274547620869001</v>
      </c>
      <c r="M17" s="150">
        <v>10.422957254222499</v>
      </c>
      <c r="N17" s="150">
        <v>20.612185681814498</v>
      </c>
      <c r="O17" s="150">
        <v>21.341592121633202</v>
      </c>
      <c r="P17" s="150">
        <v>0.60475352112675995</v>
      </c>
      <c r="Q17" s="150">
        <v>9.8880116407977603</v>
      </c>
      <c r="R17" s="58"/>
    </row>
    <row r="18" spans="1:18">
      <c r="A18" s="36"/>
      <c r="B18" s="19"/>
      <c r="C18" s="37"/>
      <c r="D18" s="38"/>
      <c r="E18" s="1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57"/>
    </row>
    <row r="19" spans="1:18">
      <c r="A19" s="39" t="s">
        <v>19</v>
      </c>
      <c r="B19" s="19"/>
      <c r="C19" s="7"/>
      <c r="D19" s="18"/>
      <c r="E19" s="1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57"/>
    </row>
    <row r="20" spans="1:18">
      <c r="A20" s="33" t="s">
        <v>20</v>
      </c>
      <c r="B20" s="19" t="s">
        <v>20</v>
      </c>
      <c r="C20" s="34" t="s">
        <v>11</v>
      </c>
      <c r="D20" s="35" t="s">
        <v>12</v>
      </c>
      <c r="E20" s="19"/>
      <c r="F20" s="141">
        <v>84.247734706006995</v>
      </c>
      <c r="G20" s="142">
        <v>72.909697857410407</v>
      </c>
      <c r="H20" s="143">
        <v>188.36967123231099</v>
      </c>
      <c r="I20" s="144">
        <v>160.752295775108</v>
      </c>
      <c r="J20" s="143">
        <v>158.69718088637501</v>
      </c>
      <c r="K20" s="144">
        <v>117.20401314848201</v>
      </c>
      <c r="L20" s="141">
        <v>15.5507939023014</v>
      </c>
      <c r="M20" s="142">
        <v>17.180081518611399</v>
      </c>
      <c r="N20" s="142">
        <v>35.402514490119501</v>
      </c>
      <c r="O20" s="142">
        <v>32.700183419514097</v>
      </c>
      <c r="P20" s="142">
        <v>-1.99577613516367</v>
      </c>
      <c r="Q20" s="142">
        <v>13.2446587336071</v>
      </c>
      <c r="R20" s="58"/>
    </row>
    <row r="21" spans="1:18">
      <c r="A21" s="40" t="s">
        <v>21</v>
      </c>
      <c r="B21" s="19" t="s">
        <v>21</v>
      </c>
      <c r="C21" s="41" t="s">
        <v>11</v>
      </c>
      <c r="D21" s="42" t="s">
        <v>12</v>
      </c>
      <c r="E21" s="19"/>
      <c r="F21" s="149">
        <v>71.597884820383001</v>
      </c>
      <c r="G21" s="150">
        <v>68.634853917276899</v>
      </c>
      <c r="H21" s="151">
        <v>161.32430170302001</v>
      </c>
      <c r="I21" s="152">
        <v>144.47763232804999</v>
      </c>
      <c r="J21" s="151">
        <v>115.504787720615</v>
      </c>
      <c r="K21" s="152">
        <v>99.162011891497997</v>
      </c>
      <c r="L21" s="149">
        <v>4.31709362516784</v>
      </c>
      <c r="M21" s="150">
        <v>11.660399678143801</v>
      </c>
      <c r="N21" s="150">
        <v>16.480883674485799</v>
      </c>
      <c r="O21" s="150">
        <v>17.129164906263998</v>
      </c>
      <c r="P21" s="150">
        <v>0.55655590112948095</v>
      </c>
      <c r="Q21" s="150">
        <v>4.8976765656254804</v>
      </c>
      <c r="R21" s="58"/>
    </row>
    <row r="22" spans="1:18">
      <c r="A22" s="40" t="s">
        <v>22</v>
      </c>
      <c r="B22" s="19" t="s">
        <v>22</v>
      </c>
      <c r="C22" s="41" t="s">
        <v>11</v>
      </c>
      <c r="D22" s="42" t="s">
        <v>12</v>
      </c>
      <c r="E22" s="19"/>
      <c r="F22" s="153">
        <v>76.737245985505098</v>
      </c>
      <c r="G22" s="154">
        <v>63.344776080291297</v>
      </c>
      <c r="H22" s="155">
        <v>146.12353848635399</v>
      </c>
      <c r="I22" s="156">
        <v>133.83279783465599</v>
      </c>
      <c r="J22" s="155">
        <v>112.131179170998</v>
      </c>
      <c r="K22" s="156">
        <v>84.776086110351997</v>
      </c>
      <c r="L22" s="153">
        <v>21.142185250190799</v>
      </c>
      <c r="M22" s="154">
        <v>9.1836536712646808</v>
      </c>
      <c r="N22" s="154">
        <v>32.2674639933702</v>
      </c>
      <c r="O22" s="154">
        <v>32.405610352421</v>
      </c>
      <c r="P22" s="154">
        <v>0.10444470233259801</v>
      </c>
      <c r="Q22" s="154">
        <v>21.2687118449746</v>
      </c>
      <c r="R22" s="58"/>
    </row>
    <row r="23" spans="1:18">
      <c r="A23" s="40" t="s">
        <v>23</v>
      </c>
      <c r="B23" s="19" t="s">
        <v>23</v>
      </c>
      <c r="C23" s="41" t="s">
        <v>11</v>
      </c>
      <c r="D23" s="42" t="s">
        <v>12</v>
      </c>
      <c r="E23" s="19"/>
      <c r="F23" s="149">
        <v>74.498122970590003</v>
      </c>
      <c r="G23" s="150">
        <v>71.953042577066299</v>
      </c>
      <c r="H23" s="151">
        <v>164.80934301126899</v>
      </c>
      <c r="I23" s="152">
        <v>151.167656067851</v>
      </c>
      <c r="J23" s="151">
        <v>122.77986702355599</v>
      </c>
      <c r="K23" s="152">
        <v>108.769727933254</v>
      </c>
      <c r="L23" s="149">
        <v>3.5371407550943199</v>
      </c>
      <c r="M23" s="150">
        <v>9.0242101374479091</v>
      </c>
      <c r="N23" s="150">
        <v>12.8805499071392</v>
      </c>
      <c r="O23" s="150">
        <v>12.8805499071392</v>
      </c>
      <c r="P23" s="150">
        <v>0</v>
      </c>
      <c r="Q23" s="150">
        <v>3.5371407550943199</v>
      </c>
      <c r="R23" s="58"/>
    </row>
    <row r="24" spans="1:18">
      <c r="A24" s="40" t="s">
        <v>24</v>
      </c>
      <c r="B24" s="19" t="s">
        <v>24</v>
      </c>
      <c r="C24" s="41" t="s">
        <v>11</v>
      </c>
      <c r="D24" s="42" t="s">
        <v>12</v>
      </c>
      <c r="E24" s="19"/>
      <c r="F24" s="153">
        <v>71.651681810351405</v>
      </c>
      <c r="G24" s="154">
        <v>63.829857023627703</v>
      </c>
      <c r="H24" s="155">
        <v>107.350112251902</v>
      </c>
      <c r="I24" s="156">
        <v>102.8407506198</v>
      </c>
      <c r="J24" s="155">
        <v>76.918160853788606</v>
      </c>
      <c r="K24" s="156">
        <v>65.6431040826442</v>
      </c>
      <c r="L24" s="153">
        <v>12.254178767513601</v>
      </c>
      <c r="M24" s="154">
        <v>4.3848003879059698</v>
      </c>
      <c r="N24" s="154">
        <v>17.1763004335522</v>
      </c>
      <c r="O24" s="154">
        <v>16.514362232029502</v>
      </c>
      <c r="P24" s="154">
        <v>-0.564907920009038</v>
      </c>
      <c r="Q24" s="154">
        <v>11.620046021114799</v>
      </c>
      <c r="R24" s="58"/>
    </row>
    <row r="25" spans="1:18">
      <c r="A25" s="40" t="s">
        <v>25</v>
      </c>
      <c r="B25" s="19" t="s">
        <v>25</v>
      </c>
      <c r="C25" s="41" t="s">
        <v>11</v>
      </c>
      <c r="D25" s="42" t="s">
        <v>12</v>
      </c>
      <c r="E25" s="19"/>
      <c r="F25" s="149">
        <v>78.339532190361993</v>
      </c>
      <c r="G25" s="150">
        <v>77.860281680056502</v>
      </c>
      <c r="H25" s="151">
        <v>140.437411537131</v>
      </c>
      <c r="I25" s="152">
        <v>134.48433660293401</v>
      </c>
      <c r="J25" s="151">
        <v>110.018011218442</v>
      </c>
      <c r="K25" s="152">
        <v>104.7098832946</v>
      </c>
      <c r="L25" s="149">
        <v>0.61552629911464096</v>
      </c>
      <c r="M25" s="150">
        <v>4.4265935235070799</v>
      </c>
      <c r="N25" s="150">
        <v>5.06936666991382</v>
      </c>
      <c r="O25" s="150">
        <v>8.8006749840955294</v>
      </c>
      <c r="P25" s="150">
        <v>3.5512808656247099</v>
      </c>
      <c r="Q25" s="150">
        <v>4.1886662324226904</v>
      </c>
      <c r="R25" s="58"/>
    </row>
    <row r="26" spans="1:18">
      <c r="A26" s="40" t="s">
        <v>26</v>
      </c>
      <c r="B26" s="19" t="s">
        <v>26</v>
      </c>
      <c r="C26" s="41" t="s">
        <v>11</v>
      </c>
      <c r="D26" s="42" t="s">
        <v>12</v>
      </c>
      <c r="E26" s="19"/>
      <c r="F26" s="153">
        <v>68.469457789979401</v>
      </c>
      <c r="G26" s="154">
        <v>64.081503455496502</v>
      </c>
      <c r="H26" s="155">
        <v>165.73909880487301</v>
      </c>
      <c r="I26" s="156">
        <v>152.29997479561001</v>
      </c>
      <c r="J26" s="155">
        <v>113.48066229769501</v>
      </c>
      <c r="K26" s="156">
        <v>97.596113611369205</v>
      </c>
      <c r="L26" s="153">
        <v>6.8474584675283596</v>
      </c>
      <c r="M26" s="154">
        <v>8.8241144013970398</v>
      </c>
      <c r="N26" s="154">
        <v>16.275800437688201</v>
      </c>
      <c r="O26" s="154">
        <v>6.5629898337600903</v>
      </c>
      <c r="P26" s="154">
        <v>-8.3532519813813</v>
      </c>
      <c r="Q26" s="154">
        <v>-2.07777897396601</v>
      </c>
      <c r="R26" s="58"/>
    </row>
    <row r="27" spans="1:18">
      <c r="A27" s="40" t="s">
        <v>27</v>
      </c>
      <c r="B27" s="19" t="s">
        <v>27</v>
      </c>
      <c r="C27" s="41" t="s">
        <v>11</v>
      </c>
      <c r="D27" s="42" t="s">
        <v>12</v>
      </c>
      <c r="E27" s="19"/>
      <c r="F27" s="149">
        <v>82.073566406665194</v>
      </c>
      <c r="G27" s="150">
        <v>78.677241973494105</v>
      </c>
      <c r="H27" s="151">
        <v>247.31773859522499</v>
      </c>
      <c r="I27" s="152">
        <v>237.212761617989</v>
      </c>
      <c r="J27" s="151">
        <v>202.98248842141399</v>
      </c>
      <c r="K27" s="152">
        <v>186.63245845019301</v>
      </c>
      <c r="L27" s="149">
        <v>4.3167812546292001</v>
      </c>
      <c r="M27" s="150">
        <v>4.2598791516573202</v>
      </c>
      <c r="N27" s="150">
        <v>8.7605500709751301</v>
      </c>
      <c r="O27" s="150">
        <v>8.89724832715231</v>
      </c>
      <c r="P27" s="150">
        <v>0.12568735271013301</v>
      </c>
      <c r="Q27" s="150">
        <v>4.4478942554205601</v>
      </c>
      <c r="R27" s="58"/>
    </row>
    <row r="28" spans="1:18">
      <c r="A28" s="40" t="s">
        <v>28</v>
      </c>
      <c r="B28" s="19" t="s">
        <v>28</v>
      </c>
      <c r="C28" s="41" t="s">
        <v>11</v>
      </c>
      <c r="D28" s="42" t="s">
        <v>12</v>
      </c>
      <c r="E28" s="19"/>
      <c r="F28" s="153">
        <v>80.639533574949894</v>
      </c>
      <c r="G28" s="154">
        <v>76.964095271951606</v>
      </c>
      <c r="H28" s="155">
        <v>146.98754874729499</v>
      </c>
      <c r="I28" s="156">
        <v>139.181613747299</v>
      </c>
      <c r="J28" s="155">
        <v>118.530073723071</v>
      </c>
      <c r="K28" s="156">
        <v>107.119869805511</v>
      </c>
      <c r="L28" s="153">
        <v>4.7755233008471603</v>
      </c>
      <c r="M28" s="154">
        <v>5.6084527185960598</v>
      </c>
      <c r="N28" s="154">
        <v>10.6518089858367</v>
      </c>
      <c r="O28" s="154">
        <v>12.7366102216168</v>
      </c>
      <c r="P28" s="154">
        <v>1.88410949164592</v>
      </c>
      <c r="Q28" s="154">
        <v>6.7496088802801104</v>
      </c>
      <c r="R28" s="58"/>
    </row>
    <row r="29" spans="1:18">
      <c r="A29" s="40" t="s">
        <v>29</v>
      </c>
      <c r="B29" s="19" t="s">
        <v>29</v>
      </c>
      <c r="C29" s="41" t="s">
        <v>11</v>
      </c>
      <c r="D29" s="42" t="s">
        <v>12</v>
      </c>
      <c r="E29" s="19"/>
      <c r="F29" s="149">
        <v>77.479312364981098</v>
      </c>
      <c r="G29" s="150">
        <v>75.216061203113597</v>
      </c>
      <c r="H29" s="151">
        <v>108.375340524447</v>
      </c>
      <c r="I29" s="152">
        <v>104.10964338901501</v>
      </c>
      <c r="J29" s="151">
        <v>83.968468611548403</v>
      </c>
      <c r="K29" s="152">
        <v>78.307173089825099</v>
      </c>
      <c r="L29" s="149">
        <v>3.0089998408129501</v>
      </c>
      <c r="M29" s="150">
        <v>4.0973122148663199</v>
      </c>
      <c r="N29" s="150">
        <v>7.2296001737022104</v>
      </c>
      <c r="O29" s="150">
        <v>8.10387956290276</v>
      </c>
      <c r="P29" s="150">
        <v>0.81533400085824603</v>
      </c>
      <c r="Q29" s="150">
        <v>3.8488672404591102</v>
      </c>
      <c r="R29" s="58"/>
    </row>
    <row r="30" spans="1:18">
      <c r="A30" s="40" t="s">
        <v>30</v>
      </c>
      <c r="B30" s="19" t="s">
        <v>30</v>
      </c>
      <c r="C30" s="41" t="s">
        <v>11</v>
      </c>
      <c r="D30" s="42" t="s">
        <v>12</v>
      </c>
      <c r="E30" s="19"/>
      <c r="F30" s="153">
        <v>81.975258481508007</v>
      </c>
      <c r="G30" s="154">
        <v>79.844651383877405</v>
      </c>
      <c r="H30" s="155">
        <v>127.056847422034</v>
      </c>
      <c r="I30" s="156">
        <v>121.06786069287899</v>
      </c>
      <c r="J30" s="155">
        <v>104.15517909266801</v>
      </c>
      <c r="K30" s="156">
        <v>96.666211308147695</v>
      </c>
      <c r="L30" s="153">
        <v>2.6684406039761099</v>
      </c>
      <c r="M30" s="154">
        <v>4.9468014837963903</v>
      </c>
      <c r="N30" s="154">
        <v>7.7472445471642297</v>
      </c>
      <c r="O30" s="154">
        <v>8.8658529131930592</v>
      </c>
      <c r="P30" s="154">
        <v>1.0381781647689201</v>
      </c>
      <c r="Q30" s="154">
        <v>3.7343219364353399</v>
      </c>
      <c r="R30" s="58"/>
    </row>
    <row r="31" spans="1:18">
      <c r="A31" s="19" t="s">
        <v>64</v>
      </c>
      <c r="B31" s="19" t="s">
        <v>64</v>
      </c>
      <c r="C31" s="41" t="s">
        <v>11</v>
      </c>
      <c r="D31" s="42" t="s">
        <v>12</v>
      </c>
      <c r="E31" s="19"/>
      <c r="F31" s="149">
        <v>68.463756087972499</v>
      </c>
      <c r="G31" s="150">
        <v>65.491296656256097</v>
      </c>
      <c r="H31" s="151">
        <v>183.01688842810401</v>
      </c>
      <c r="I31" s="152">
        <v>176.83368999383001</v>
      </c>
      <c r="J31" s="151">
        <v>125.300236093214</v>
      </c>
      <c r="K31" s="152">
        <v>115.810676502063</v>
      </c>
      <c r="L31" s="149">
        <v>4.5387090857552499</v>
      </c>
      <c r="M31" s="150">
        <v>3.4966178868345001</v>
      </c>
      <c r="N31" s="150">
        <v>8.1940282863136602</v>
      </c>
      <c r="O31" s="150">
        <v>8.1940282863136602</v>
      </c>
      <c r="P31" s="150">
        <v>0</v>
      </c>
      <c r="Q31" s="150">
        <v>4.5387090857552499</v>
      </c>
      <c r="R31" s="58"/>
    </row>
    <row r="32" spans="1:18">
      <c r="A32" s="40" t="s">
        <v>31</v>
      </c>
      <c r="B32" s="19" t="s">
        <v>31</v>
      </c>
      <c r="C32" s="41" t="s">
        <v>11</v>
      </c>
      <c r="D32" s="42" t="s">
        <v>12</v>
      </c>
      <c r="E32" s="19"/>
      <c r="F32" s="153">
        <v>70.075068202867897</v>
      </c>
      <c r="G32" s="154">
        <v>70.4068447962443</v>
      </c>
      <c r="H32" s="155">
        <v>115.739237987091</v>
      </c>
      <c r="I32" s="156">
        <v>115.302726343659</v>
      </c>
      <c r="J32" s="155">
        <v>81.104349956933902</v>
      </c>
      <c r="K32" s="156">
        <v>81.181011582618396</v>
      </c>
      <c r="L32" s="153">
        <v>-0.47122775397279099</v>
      </c>
      <c r="M32" s="154">
        <v>0.37857877022900299</v>
      </c>
      <c r="N32" s="154">
        <v>-9.4432951979756E-2</v>
      </c>
      <c r="O32" s="154">
        <v>2.6345381208342902</v>
      </c>
      <c r="P32" s="154">
        <v>2.7315505566395002</v>
      </c>
      <c r="Q32" s="154">
        <v>2.2474509783300198</v>
      </c>
      <c r="R32" s="58"/>
    </row>
    <row r="33" spans="1:18">
      <c r="A33" s="40" t="s">
        <v>32</v>
      </c>
      <c r="B33" s="19" t="s">
        <v>32</v>
      </c>
      <c r="C33" s="41" t="s">
        <v>11</v>
      </c>
      <c r="D33" s="42" t="s">
        <v>12</v>
      </c>
      <c r="E33" s="19"/>
      <c r="F33" s="149">
        <v>66.757525807372403</v>
      </c>
      <c r="G33" s="150">
        <v>68.404747239816501</v>
      </c>
      <c r="H33" s="151">
        <v>98.999154412778907</v>
      </c>
      <c r="I33" s="152">
        <v>99.3589827375352</v>
      </c>
      <c r="J33" s="151">
        <v>66.089386056191401</v>
      </c>
      <c r="K33" s="152">
        <v>67.966261001663895</v>
      </c>
      <c r="L33" s="149">
        <v>-2.4080513398713701</v>
      </c>
      <c r="M33" s="150">
        <v>-0.362149767280532</v>
      </c>
      <c r="N33" s="150">
        <v>-2.76148035482856</v>
      </c>
      <c r="O33" s="150">
        <v>-2.9277474160628199</v>
      </c>
      <c r="P33" s="150">
        <v>-0.17098888572242801</v>
      </c>
      <c r="Q33" s="150">
        <v>-2.5749227254401199</v>
      </c>
      <c r="R33" s="58"/>
    </row>
    <row r="34" spans="1:18">
      <c r="A34" s="40" t="s">
        <v>33</v>
      </c>
      <c r="B34" s="19" t="s">
        <v>33</v>
      </c>
      <c r="C34" s="41" t="s">
        <v>11</v>
      </c>
      <c r="D34" s="42" t="s">
        <v>12</v>
      </c>
      <c r="E34" s="19"/>
      <c r="F34" s="153">
        <v>70.1442859850807</v>
      </c>
      <c r="G34" s="154">
        <v>70.207343844718693</v>
      </c>
      <c r="H34" s="155">
        <v>100.55167754242299</v>
      </c>
      <c r="I34" s="156">
        <v>97.593571183669994</v>
      </c>
      <c r="J34" s="155">
        <v>70.531256258153704</v>
      </c>
      <c r="K34" s="156">
        <v>68.517854091259494</v>
      </c>
      <c r="L34" s="153">
        <v>-8.9816614879192E-2</v>
      </c>
      <c r="M34" s="154">
        <v>3.0310463311012801</v>
      </c>
      <c r="N34" s="154">
        <v>2.9385073330120699</v>
      </c>
      <c r="O34" s="154">
        <v>8.6667037819390398</v>
      </c>
      <c r="P34" s="154">
        <v>5.5646779784710798</v>
      </c>
      <c r="Q34" s="154">
        <v>5.4698633582026899</v>
      </c>
      <c r="R34" s="58"/>
    </row>
    <row r="35" spans="1:18">
      <c r="A35" s="40" t="s">
        <v>63</v>
      </c>
      <c r="B35" s="40" t="s">
        <v>46</v>
      </c>
      <c r="C35" s="41" t="s">
        <v>11</v>
      </c>
      <c r="D35" s="42" t="s">
        <v>12</v>
      </c>
      <c r="E35" s="19"/>
      <c r="F35" s="149">
        <v>58.625613805831897</v>
      </c>
      <c r="G35" s="150">
        <v>58.717704309436598</v>
      </c>
      <c r="H35" s="151">
        <v>154.30536215315601</v>
      </c>
      <c r="I35" s="152">
        <v>140.87232343944899</v>
      </c>
      <c r="J35" s="151">
        <v>90.462465697599995</v>
      </c>
      <c r="K35" s="152">
        <v>82.716994331008806</v>
      </c>
      <c r="L35" s="149">
        <v>-0.15683600830065</v>
      </c>
      <c r="M35" s="150">
        <v>9.5356123798735997</v>
      </c>
      <c r="N35" s="150">
        <v>9.3638210977493301</v>
      </c>
      <c r="O35" s="150">
        <v>8.6041138905384198</v>
      </c>
      <c r="P35" s="150">
        <v>-0.69466044582685305</v>
      </c>
      <c r="Q35" s="150">
        <v>-0.85040697641302498</v>
      </c>
      <c r="R35" s="58"/>
    </row>
    <row r="36" spans="1:18">
      <c r="A36" s="40" t="s">
        <v>34</v>
      </c>
      <c r="B36" s="19" t="s">
        <v>34</v>
      </c>
      <c r="C36" s="41" t="s">
        <v>11</v>
      </c>
      <c r="D36" s="42" t="s">
        <v>12</v>
      </c>
      <c r="E36" s="19"/>
      <c r="F36" s="153">
        <v>69.983096927360506</v>
      </c>
      <c r="G36" s="154">
        <v>64.594724491815299</v>
      </c>
      <c r="H36" s="155">
        <v>108.26795988556501</v>
      </c>
      <c r="I36" s="156">
        <v>108.93985635378399</v>
      </c>
      <c r="J36" s="155">
        <v>75.769271307991403</v>
      </c>
      <c r="K36" s="156">
        <v>70.369400073506498</v>
      </c>
      <c r="L36" s="153">
        <v>8.3418150289161304</v>
      </c>
      <c r="M36" s="154">
        <v>-0.61675909139866603</v>
      </c>
      <c r="N36" s="154">
        <v>7.6736070349389598</v>
      </c>
      <c r="O36" s="154">
        <v>11.2973287791472</v>
      </c>
      <c r="P36" s="154">
        <v>3.3654688869412701</v>
      </c>
      <c r="Q36" s="154">
        <v>11.9880251052617</v>
      </c>
      <c r="R36" s="58"/>
    </row>
    <row r="37" spans="1:18">
      <c r="A37" s="40" t="s">
        <v>35</v>
      </c>
      <c r="B37" s="19" t="s">
        <v>35</v>
      </c>
      <c r="C37" s="41" t="s">
        <v>11</v>
      </c>
      <c r="D37" s="42" t="s">
        <v>12</v>
      </c>
      <c r="E37" s="19"/>
      <c r="F37" s="149">
        <v>64.465461915217006</v>
      </c>
      <c r="G37" s="150">
        <v>66.677563953451795</v>
      </c>
      <c r="H37" s="151">
        <v>155.20256980051599</v>
      </c>
      <c r="I37" s="152">
        <v>158.44417620547199</v>
      </c>
      <c r="J37" s="151">
        <v>100.05205352618999</v>
      </c>
      <c r="K37" s="152">
        <v>105.64671691992299</v>
      </c>
      <c r="L37" s="149">
        <v>-3.3176107630132998</v>
      </c>
      <c r="M37" s="150">
        <v>-2.0458981090931498</v>
      </c>
      <c r="N37" s="150">
        <v>-5.2956339362388896</v>
      </c>
      <c r="O37" s="150">
        <v>-1.2904015379079301</v>
      </c>
      <c r="P37" s="150">
        <v>4.2291950886766703</v>
      </c>
      <c r="Q37" s="150">
        <v>0.77127609421260002</v>
      </c>
      <c r="R37" s="58"/>
    </row>
    <row r="38" spans="1:18">
      <c r="A38" s="40" t="s">
        <v>36</v>
      </c>
      <c r="B38" s="19" t="s">
        <v>47</v>
      </c>
      <c r="C38" s="41" t="s">
        <v>11</v>
      </c>
      <c r="D38" s="42" t="s">
        <v>12</v>
      </c>
      <c r="E38" s="19"/>
      <c r="F38" s="153">
        <v>64.000071180393306</v>
      </c>
      <c r="G38" s="154">
        <v>64.384908278917393</v>
      </c>
      <c r="H38" s="155">
        <v>111.843105449742</v>
      </c>
      <c r="I38" s="156">
        <v>116.094559052126</v>
      </c>
      <c r="J38" s="155">
        <v>71.579667098197802</v>
      </c>
      <c r="K38" s="156">
        <v>74.747375362525105</v>
      </c>
      <c r="L38" s="153">
        <v>-0.59771320455565102</v>
      </c>
      <c r="M38" s="154">
        <v>-3.66206102774761</v>
      </c>
      <c r="N38" s="154">
        <v>-4.2378856099815199</v>
      </c>
      <c r="O38" s="154">
        <v>-4.25109053474573</v>
      </c>
      <c r="P38" s="154">
        <v>-1.3789299503585199E-2</v>
      </c>
      <c r="Q38" s="154">
        <v>-0.61142008359528799</v>
      </c>
      <c r="R38" s="58"/>
    </row>
    <row r="39" spans="1:18">
      <c r="A39" s="40" t="s">
        <v>37</v>
      </c>
      <c r="B39" s="19" t="s">
        <v>37</v>
      </c>
      <c r="C39" s="41" t="s">
        <v>11</v>
      </c>
      <c r="D39" s="42" t="s">
        <v>12</v>
      </c>
      <c r="E39" s="19"/>
      <c r="F39" s="149">
        <v>62.232473226947398</v>
      </c>
      <c r="G39" s="150">
        <v>65.552553059730897</v>
      </c>
      <c r="H39" s="151">
        <v>108.930055004059</v>
      </c>
      <c r="I39" s="152">
        <v>104.98656564268499</v>
      </c>
      <c r="J39" s="151">
        <v>67.789867316500604</v>
      </c>
      <c r="K39" s="152">
        <v>68.821374148510898</v>
      </c>
      <c r="L39" s="149">
        <v>-5.0647605284849897</v>
      </c>
      <c r="M39" s="150">
        <v>3.75618474347965</v>
      </c>
      <c r="N39" s="150">
        <v>-1.49881754727007</v>
      </c>
      <c r="O39" s="150">
        <v>2.0596021329594301</v>
      </c>
      <c r="P39" s="150">
        <v>3.6125654450261702</v>
      </c>
      <c r="Q39" s="150">
        <v>-1.63516287218419</v>
      </c>
      <c r="R39" s="58"/>
    </row>
    <row r="40" spans="1:18">
      <c r="A40" s="40" t="s">
        <v>38</v>
      </c>
      <c r="B40" s="19" t="s">
        <v>38</v>
      </c>
      <c r="C40" s="41" t="s">
        <v>11</v>
      </c>
      <c r="D40" s="42" t="s">
        <v>12</v>
      </c>
      <c r="E40" s="19"/>
      <c r="F40" s="153">
        <v>60.0395127614673</v>
      </c>
      <c r="G40" s="154">
        <v>57.718347571082397</v>
      </c>
      <c r="H40" s="155">
        <v>101.66404536276301</v>
      </c>
      <c r="I40" s="156">
        <v>101.517710880634</v>
      </c>
      <c r="J40" s="155">
        <v>61.038597489400097</v>
      </c>
      <c r="K40" s="156">
        <v>58.594345212291202</v>
      </c>
      <c r="L40" s="153">
        <v>4.0215378437961196</v>
      </c>
      <c r="M40" s="154">
        <v>0.144146751201712</v>
      </c>
      <c r="N40" s="154">
        <v>4.1714815111480199</v>
      </c>
      <c r="O40" s="154">
        <v>3.5332767825224098</v>
      </c>
      <c r="P40" s="154">
        <v>-0.61264822134387298</v>
      </c>
      <c r="Q40" s="154">
        <v>3.3842517423815601</v>
      </c>
      <c r="R40" s="58"/>
    </row>
    <row r="41" spans="1:18">
      <c r="A41" s="40" t="s">
        <v>39</v>
      </c>
      <c r="B41" s="19" t="s">
        <v>39</v>
      </c>
      <c r="C41" s="41" t="s">
        <v>11</v>
      </c>
      <c r="D41" s="42" t="s">
        <v>12</v>
      </c>
      <c r="E41" s="19"/>
      <c r="F41" s="149">
        <v>58.518223064266799</v>
      </c>
      <c r="G41" s="150">
        <v>58.2438900749666</v>
      </c>
      <c r="H41" s="151">
        <v>110.232461276305</v>
      </c>
      <c r="I41" s="152">
        <v>112.981115053727</v>
      </c>
      <c r="J41" s="151">
        <v>64.506077578900104</v>
      </c>
      <c r="K41" s="152">
        <v>65.804596457364497</v>
      </c>
      <c r="L41" s="149">
        <v>0.47100732617126001</v>
      </c>
      <c r="M41" s="150">
        <v>-2.4328435563010999</v>
      </c>
      <c r="N41" s="150">
        <v>-1.9732951015143001</v>
      </c>
      <c r="O41" s="150">
        <v>-4.1654909801749103</v>
      </c>
      <c r="P41" s="150">
        <v>-2.2363251737685101</v>
      </c>
      <c r="Q41" s="150">
        <v>-1.77585110300271</v>
      </c>
      <c r="R41" s="58"/>
    </row>
    <row r="42" spans="1:18">
      <c r="A42" s="2" t="s">
        <v>81</v>
      </c>
      <c r="B42" s="19" t="s">
        <v>81</v>
      </c>
      <c r="C42" s="41" t="s">
        <v>11</v>
      </c>
      <c r="D42" s="42">
        <v>1</v>
      </c>
      <c r="E42" s="1"/>
      <c r="F42" s="153">
        <v>61.812781230385703</v>
      </c>
      <c r="G42" s="154">
        <v>66.082255365849207</v>
      </c>
      <c r="H42" s="155">
        <v>133.80712193587101</v>
      </c>
      <c r="I42" s="156">
        <v>135.679901852683</v>
      </c>
      <c r="J42" s="155">
        <v>82.709903552895597</v>
      </c>
      <c r="K42" s="156">
        <v>89.660339222424099</v>
      </c>
      <c r="L42" s="153">
        <v>-6.46084809276954</v>
      </c>
      <c r="M42" s="154">
        <v>-1.3802928003631101</v>
      </c>
      <c r="N42" s="154">
        <v>-7.7519622720657599</v>
      </c>
      <c r="O42" s="154">
        <v>-6.1313191106435996</v>
      </c>
      <c r="P42" s="154">
        <v>1.7568321249302801</v>
      </c>
      <c r="Q42" s="154">
        <v>-4.8175222226759704</v>
      </c>
      <c r="R42" s="57"/>
    </row>
    <row r="43" spans="1:18">
      <c r="A43" s="2" t="s">
        <v>82</v>
      </c>
      <c r="B43" s="19" t="s">
        <v>82</v>
      </c>
      <c r="C43" s="41" t="s">
        <v>11</v>
      </c>
      <c r="D43" s="42">
        <v>1</v>
      </c>
      <c r="E43" s="1"/>
      <c r="F43" s="149">
        <v>59.967732274488199</v>
      </c>
      <c r="G43" s="150">
        <v>59.124934519409102</v>
      </c>
      <c r="H43" s="151">
        <v>105.01519469325901</v>
      </c>
      <c r="I43" s="152">
        <v>103.458827255564</v>
      </c>
      <c r="J43" s="151">
        <v>62.975230801186299</v>
      </c>
      <c r="K43" s="152">
        <v>61.169963869401101</v>
      </c>
      <c r="L43" s="149">
        <v>1.4254523272281301</v>
      </c>
      <c r="M43" s="150">
        <v>1.50433508573464</v>
      </c>
      <c r="N43" s="150">
        <v>2.95123099245169</v>
      </c>
      <c r="O43" s="150">
        <v>4.3418304094084599</v>
      </c>
      <c r="P43" s="150">
        <v>1.3507360752769699</v>
      </c>
      <c r="Q43" s="150">
        <v>2.7954425013248501</v>
      </c>
      <c r="R43" s="57"/>
    </row>
    <row r="44" spans="1:18">
      <c r="A44" s="2" t="s">
        <v>83</v>
      </c>
      <c r="B44" s="19" t="s">
        <v>83</v>
      </c>
      <c r="C44" s="41" t="s">
        <v>11</v>
      </c>
      <c r="D44" s="42">
        <v>1</v>
      </c>
      <c r="E44" s="1"/>
      <c r="F44" s="153">
        <v>77.437541203482596</v>
      </c>
      <c r="G44" s="154">
        <v>73.655913978494596</v>
      </c>
      <c r="H44" s="155">
        <v>111.256338216298</v>
      </c>
      <c r="I44" s="156">
        <v>107.88415316095499</v>
      </c>
      <c r="J44" s="155">
        <v>86.154172747732304</v>
      </c>
      <c r="K44" s="156">
        <v>79.463059048660398</v>
      </c>
      <c r="L44" s="153">
        <v>5.1341800280859804</v>
      </c>
      <c r="M44" s="154">
        <v>3.1257464201555001</v>
      </c>
      <c r="N44" s="154">
        <v>8.4204078966737299</v>
      </c>
      <c r="O44" s="154">
        <v>8.6501121506921006</v>
      </c>
      <c r="P44" s="154">
        <v>0.21186440677966101</v>
      </c>
      <c r="Q44" s="154">
        <v>5.3569219349251496</v>
      </c>
      <c r="R44" s="57"/>
    </row>
    <row r="45" spans="1:18">
      <c r="B45" s="19"/>
      <c r="C45" s="41"/>
      <c r="D45" s="42"/>
    </row>
    <row r="46" spans="1:18">
      <c r="B46" s="19"/>
      <c r="C46" s="41"/>
      <c r="D46" s="42"/>
    </row>
    <row r="47" spans="1:18">
      <c r="A47" s="33" t="s">
        <v>50</v>
      </c>
      <c r="B47" s="19" t="s">
        <v>50</v>
      </c>
      <c r="C47" s="41" t="s">
        <v>11</v>
      </c>
      <c r="D47" s="42" t="s">
        <v>12</v>
      </c>
      <c r="F47" s="158">
        <v>67.9689190985209</v>
      </c>
      <c r="G47" s="159">
        <v>67.701595933462997</v>
      </c>
      <c r="H47" s="160">
        <v>123.742419651075</v>
      </c>
      <c r="I47" s="161">
        <v>121.422633241187</v>
      </c>
      <c r="J47" s="160">
        <v>84.106385103191599</v>
      </c>
      <c r="K47" s="161">
        <v>82.205060528719599</v>
      </c>
      <c r="L47" s="158">
        <v>0.39485504200028199</v>
      </c>
      <c r="M47" s="159">
        <v>1.91050576648232</v>
      </c>
      <c r="N47" s="159">
        <v>2.31290453682927</v>
      </c>
      <c r="O47" s="159">
        <v>4.5088828281566302</v>
      </c>
      <c r="P47" s="159">
        <v>2.1463355979077701</v>
      </c>
      <c r="Q47" s="159">
        <v>2.54966555423464</v>
      </c>
      <c r="R47" s="58"/>
    </row>
    <row r="48" spans="1:18">
      <c r="A48" s="40" t="s">
        <v>51</v>
      </c>
      <c r="B48" s="19" t="s">
        <v>51</v>
      </c>
      <c r="C48" s="41" t="s">
        <v>11</v>
      </c>
      <c r="D48" s="42" t="s">
        <v>12</v>
      </c>
      <c r="F48" s="162">
        <v>62.9268900236642</v>
      </c>
      <c r="G48" s="163">
        <v>64.538547764354206</v>
      </c>
      <c r="H48" s="164">
        <v>137.587920988045</v>
      </c>
      <c r="I48" s="165">
        <v>129.058300976494</v>
      </c>
      <c r="J48" s="170">
        <v>86.579799725993198</v>
      </c>
      <c r="K48" s="171">
        <v>83.292353219578999</v>
      </c>
      <c r="L48" s="162">
        <v>-2.4972017445675201</v>
      </c>
      <c r="M48" s="163">
        <v>6.6091215729735397</v>
      </c>
      <c r="N48" s="163">
        <v>3.9468767291851301</v>
      </c>
      <c r="O48" s="163">
        <v>3.9468767291851301</v>
      </c>
      <c r="P48" s="163">
        <v>0</v>
      </c>
      <c r="Q48" s="163">
        <v>-2.4972017445675201</v>
      </c>
      <c r="R48" s="58"/>
    </row>
    <row r="49" spans="1:18">
      <c r="A49" s="40" t="s">
        <v>52</v>
      </c>
      <c r="B49" s="19" t="s">
        <v>52</v>
      </c>
      <c r="C49" s="41" t="s">
        <v>11</v>
      </c>
      <c r="D49" s="42" t="s">
        <v>12</v>
      </c>
      <c r="F49" s="166">
        <v>63.050818662532599</v>
      </c>
      <c r="G49" s="167">
        <v>68.451230648346694</v>
      </c>
      <c r="H49" s="168">
        <v>170.24324890535499</v>
      </c>
      <c r="I49" s="169">
        <v>171.161379641981</v>
      </c>
      <c r="J49" s="168">
        <v>107.339762152519</v>
      </c>
      <c r="K49" s="169">
        <v>117.162070759625</v>
      </c>
      <c r="L49" s="166">
        <v>-7.8894300871777299</v>
      </c>
      <c r="M49" s="167">
        <v>-0.53641232534286298</v>
      </c>
      <c r="N49" s="167">
        <v>-8.3835225371336701</v>
      </c>
      <c r="O49" s="167">
        <v>-8.3835225371336701</v>
      </c>
      <c r="P49" s="167">
        <v>0</v>
      </c>
      <c r="Q49" s="167">
        <v>-7.8894300871777299</v>
      </c>
      <c r="R49" s="58"/>
    </row>
    <row r="50" spans="1:18">
      <c r="A50" s="40" t="s">
        <v>53</v>
      </c>
      <c r="B50" s="19" t="s">
        <v>53</v>
      </c>
      <c r="C50" s="41" t="s">
        <v>11</v>
      </c>
      <c r="D50" s="42" t="s">
        <v>12</v>
      </c>
      <c r="F50" s="162">
        <v>78.369130509005501</v>
      </c>
      <c r="G50" s="163">
        <v>74.965141814002706</v>
      </c>
      <c r="H50" s="164">
        <v>173.96718565907199</v>
      </c>
      <c r="I50" s="165">
        <v>165.23153886359299</v>
      </c>
      <c r="J50" s="164">
        <v>136.33657077200201</v>
      </c>
      <c r="K50" s="165">
        <v>123.866057430552</v>
      </c>
      <c r="L50" s="162">
        <v>4.5407620297023001</v>
      </c>
      <c r="M50" s="163">
        <v>5.2869124475628002</v>
      </c>
      <c r="N50" s="163">
        <v>10.067740590227601</v>
      </c>
      <c r="O50" s="163">
        <v>8.8734498059919495</v>
      </c>
      <c r="P50" s="163">
        <v>-1.08505069499148</v>
      </c>
      <c r="Q50" s="163">
        <v>3.4064417647496201</v>
      </c>
      <c r="R50" s="58"/>
    </row>
    <row r="51" spans="1:18">
      <c r="A51" s="40" t="s">
        <v>54</v>
      </c>
      <c r="B51" s="19" t="s">
        <v>54</v>
      </c>
      <c r="C51" s="41" t="s">
        <v>11</v>
      </c>
      <c r="D51" s="42" t="s">
        <v>12</v>
      </c>
      <c r="F51" s="166">
        <v>76.301154539382395</v>
      </c>
      <c r="G51" s="167">
        <v>69.953090801718005</v>
      </c>
      <c r="H51" s="168">
        <v>151.209761322074</v>
      </c>
      <c r="I51" s="169">
        <v>137.964123684512</v>
      </c>
      <c r="J51" s="168">
        <v>115.374793664987</v>
      </c>
      <c r="K51" s="169">
        <v>96.510168714821901</v>
      </c>
      <c r="L51" s="166">
        <v>9.0747437531501003</v>
      </c>
      <c r="M51" s="167">
        <v>9.6007840906895794</v>
      </c>
      <c r="N51" s="167">
        <v>19.546774398362899</v>
      </c>
      <c r="O51" s="167">
        <v>19.970947156443401</v>
      </c>
      <c r="P51" s="167">
        <v>0.35481740115126897</v>
      </c>
      <c r="Q51" s="167">
        <v>9.4617599242474295</v>
      </c>
      <c r="R51" s="58"/>
    </row>
    <row r="52" spans="1:18">
      <c r="A52" s="40" t="s">
        <v>55</v>
      </c>
      <c r="B52" s="19" t="s">
        <v>55</v>
      </c>
      <c r="C52" s="41" t="s">
        <v>11</v>
      </c>
      <c r="D52" s="42" t="s">
        <v>12</v>
      </c>
      <c r="F52" s="162">
        <v>61.033587766739501</v>
      </c>
      <c r="G52" s="163">
        <v>62.114645878776201</v>
      </c>
      <c r="H52" s="164">
        <v>106.893837548862</v>
      </c>
      <c r="I52" s="165">
        <v>104.208762483716</v>
      </c>
      <c r="J52" s="164">
        <v>65.241144157620795</v>
      </c>
      <c r="K52" s="165">
        <v>64.728903791415803</v>
      </c>
      <c r="L52" s="162">
        <v>-1.7404238513193</v>
      </c>
      <c r="M52" s="163">
        <v>2.5766307949055101</v>
      </c>
      <c r="N52" s="163">
        <v>0.79136264667123402</v>
      </c>
      <c r="O52" s="163">
        <v>3.2131698829253601</v>
      </c>
      <c r="P52" s="163">
        <v>2.40279243445084</v>
      </c>
      <c r="Q52" s="163">
        <v>0.62054981050465996</v>
      </c>
      <c r="R52" s="58"/>
    </row>
    <row r="53" spans="1:18">
      <c r="A53" s="40" t="s">
        <v>56</v>
      </c>
      <c r="B53" s="19" t="s">
        <v>56</v>
      </c>
      <c r="C53" s="41" t="s">
        <v>11</v>
      </c>
      <c r="D53" s="42" t="s">
        <v>12</v>
      </c>
      <c r="F53" s="166">
        <v>58.814989237681097</v>
      </c>
      <c r="G53" s="167">
        <v>63.0112899562614</v>
      </c>
      <c r="H53" s="168">
        <v>110.76839365321</v>
      </c>
      <c r="I53" s="169">
        <v>116.590755179871</v>
      </c>
      <c r="J53" s="168">
        <v>65.148418805888198</v>
      </c>
      <c r="K53" s="169">
        <v>73.465338808583496</v>
      </c>
      <c r="L53" s="166">
        <v>-6.6596013531752503</v>
      </c>
      <c r="M53" s="167">
        <v>-4.9938449388013897</v>
      </c>
      <c r="N53" s="167">
        <v>-11.3208761268567</v>
      </c>
      <c r="O53" s="167">
        <v>-10.052017438687701</v>
      </c>
      <c r="P53" s="167">
        <v>1.4308426073131899</v>
      </c>
      <c r="Q53" s="167">
        <v>-5.3240471595004903</v>
      </c>
      <c r="R53" s="58"/>
    </row>
    <row r="54" spans="1:18">
      <c r="A54" s="40" t="s">
        <v>57</v>
      </c>
      <c r="B54" s="19" t="s">
        <v>57</v>
      </c>
      <c r="C54" s="41" t="s">
        <v>11</v>
      </c>
      <c r="D54" s="42" t="s">
        <v>12</v>
      </c>
      <c r="F54" s="162">
        <v>61.2457934578688</v>
      </c>
      <c r="G54" s="163">
        <v>59.608494975249002</v>
      </c>
      <c r="H54" s="164">
        <v>115.31424040524401</v>
      </c>
      <c r="I54" s="165">
        <v>115.80660656427899</v>
      </c>
      <c r="J54" s="164">
        <v>70.625121506106296</v>
      </c>
      <c r="K54" s="165">
        <v>69.030575254874705</v>
      </c>
      <c r="L54" s="162">
        <v>2.7467536016463199</v>
      </c>
      <c r="M54" s="163">
        <v>-0.425162409677738</v>
      </c>
      <c r="N54" s="163">
        <v>2.3099130281679199</v>
      </c>
      <c r="O54" s="163">
        <v>1.95230706313542</v>
      </c>
      <c r="P54" s="163">
        <v>-0.34953207802457897</v>
      </c>
      <c r="Q54" s="163">
        <v>2.3876207386797001</v>
      </c>
      <c r="R54" s="58"/>
    </row>
    <row r="55" spans="1:18">
      <c r="A55" s="40" t="s">
        <v>58</v>
      </c>
      <c r="B55" s="19" t="s">
        <v>58</v>
      </c>
      <c r="C55" s="41" t="s">
        <v>11</v>
      </c>
      <c r="D55" s="42" t="s">
        <v>12</v>
      </c>
      <c r="F55" s="166">
        <v>54.211339482185402</v>
      </c>
      <c r="G55" s="167">
        <v>55.084783678582603</v>
      </c>
      <c r="H55" s="168">
        <v>94.672016149926506</v>
      </c>
      <c r="I55" s="169">
        <v>95.182625081221502</v>
      </c>
      <c r="J55" s="168">
        <v>51.322968069666103</v>
      </c>
      <c r="K55" s="169">
        <v>52.431143125587198</v>
      </c>
      <c r="L55" s="166">
        <v>-1.5856360651130501</v>
      </c>
      <c r="M55" s="167">
        <v>-0.536451827063255</v>
      </c>
      <c r="N55" s="167">
        <v>-2.1135817185344399</v>
      </c>
      <c r="O55" s="167">
        <v>-6.4580552067548203</v>
      </c>
      <c r="P55" s="167">
        <v>-4.4382801664354998</v>
      </c>
      <c r="Q55" s="167">
        <v>-5.9535412605587998</v>
      </c>
      <c r="R55" s="58"/>
    </row>
    <row r="56" spans="1:18">
      <c r="A56" s="40" t="s">
        <v>59</v>
      </c>
      <c r="B56" s="19" t="s">
        <v>59</v>
      </c>
      <c r="C56" s="41" t="s">
        <v>11</v>
      </c>
      <c r="D56" s="42" t="s">
        <v>12</v>
      </c>
      <c r="F56" s="162">
        <v>68.4630985674942</v>
      </c>
      <c r="G56" s="163">
        <v>63.060369287179697</v>
      </c>
      <c r="H56" s="164">
        <v>140.524541173975</v>
      </c>
      <c r="I56" s="165">
        <v>137.01976416433001</v>
      </c>
      <c r="J56" s="164">
        <v>96.207455135458204</v>
      </c>
      <c r="K56" s="165">
        <v>86.405169278449506</v>
      </c>
      <c r="L56" s="162">
        <v>8.5675509696276997</v>
      </c>
      <c r="M56" s="163">
        <v>2.5578623865110002</v>
      </c>
      <c r="N56" s="163">
        <v>11.344559519835901</v>
      </c>
      <c r="O56" s="163">
        <v>13.8306017824574</v>
      </c>
      <c r="P56" s="163">
        <v>2.2327469553450601</v>
      </c>
      <c r="Q56" s="163">
        <v>10.9915896583947</v>
      </c>
      <c r="R56" s="58"/>
    </row>
    <row r="57" spans="1:18">
      <c r="A57" s="63" t="s">
        <v>65</v>
      </c>
      <c r="B57" s="19" t="s">
        <v>71</v>
      </c>
      <c r="C57" s="41" t="s">
        <v>11</v>
      </c>
      <c r="D57" s="42" t="s">
        <v>12</v>
      </c>
      <c r="F57" s="166">
        <v>72.348551618778998</v>
      </c>
      <c r="G57" s="167">
        <v>66.564011974643705</v>
      </c>
      <c r="H57" s="168">
        <v>352.89302759278797</v>
      </c>
      <c r="I57" s="169">
        <v>326.55149236730801</v>
      </c>
      <c r="J57" s="168">
        <v>255.31299422704001</v>
      </c>
      <c r="K57" s="169">
        <v>217.36577448275301</v>
      </c>
      <c r="L57" s="166">
        <v>8.6901907991043892</v>
      </c>
      <c r="M57" s="167">
        <v>8.0665793423630294</v>
      </c>
      <c r="N57" s="167">
        <v>17.4577712772799</v>
      </c>
      <c r="O57" s="167">
        <v>24.999886467122199</v>
      </c>
      <c r="P57" s="167">
        <v>6.4211291495032699</v>
      </c>
      <c r="Q57" s="167">
        <v>15.6693283231564</v>
      </c>
    </row>
    <row r="58" spans="1:18">
      <c r="A58" s="19" t="s">
        <v>66</v>
      </c>
      <c r="B58" t="s">
        <v>72</v>
      </c>
      <c r="C58" s="41" t="s">
        <v>11</v>
      </c>
      <c r="D58" s="42" t="s">
        <v>12</v>
      </c>
      <c r="F58" s="162">
        <v>74.7543788335648</v>
      </c>
      <c r="G58" s="163">
        <v>72.210840654189298</v>
      </c>
      <c r="H58" s="164">
        <v>201.80697768298401</v>
      </c>
      <c r="I58" s="165">
        <v>191.57097767771199</v>
      </c>
      <c r="J58" s="164">
        <v>150.85955260970499</v>
      </c>
      <c r="K58" s="165">
        <v>138.33501343052501</v>
      </c>
      <c r="L58" s="162">
        <v>3.5223771892592399</v>
      </c>
      <c r="M58" s="163">
        <v>5.34318931257536</v>
      </c>
      <c r="N58" s="163">
        <v>9.0537737833597003</v>
      </c>
      <c r="O58" s="163">
        <v>11.456042443126901</v>
      </c>
      <c r="P58" s="163">
        <v>2.2028294633246102</v>
      </c>
      <c r="Q58" s="163">
        <v>5.8027986151182898</v>
      </c>
    </row>
    <row r="59" spans="1:18">
      <c r="A59" s="63" t="s">
        <v>67</v>
      </c>
      <c r="B59" t="s">
        <v>73</v>
      </c>
      <c r="C59" s="41" t="s">
        <v>11</v>
      </c>
      <c r="D59" s="42" t="s">
        <v>12</v>
      </c>
      <c r="F59" s="166">
        <v>79.059261547225503</v>
      </c>
      <c r="G59" s="167">
        <v>73.8272452789938</v>
      </c>
      <c r="H59" s="168">
        <v>166.33639968171701</v>
      </c>
      <c r="I59" s="169">
        <v>156.99761600291899</v>
      </c>
      <c r="J59" s="168">
        <v>131.50432927260701</v>
      </c>
      <c r="K59" s="169">
        <v>115.90701504864801</v>
      </c>
      <c r="L59" s="166">
        <v>7.0868366393191096</v>
      </c>
      <c r="M59" s="167">
        <v>5.9483601831405499</v>
      </c>
      <c r="N59" s="167">
        <v>13.4567473913571</v>
      </c>
      <c r="O59" s="167">
        <v>14.7895194624044</v>
      </c>
      <c r="P59" s="167">
        <v>1.1746961742611</v>
      </c>
      <c r="Q59" s="167">
        <v>8.34478161245843</v>
      </c>
    </row>
    <row r="60" spans="1:18">
      <c r="A60" s="19" t="s">
        <v>68</v>
      </c>
      <c r="B60" t="s">
        <v>74</v>
      </c>
      <c r="C60" s="41" t="s">
        <v>11</v>
      </c>
      <c r="D60" s="42" t="s">
        <v>12</v>
      </c>
      <c r="F60" s="162">
        <v>74.9558545893386</v>
      </c>
      <c r="G60" s="163">
        <v>72.213929051529803</v>
      </c>
      <c r="H60" s="164">
        <v>138.944574296192</v>
      </c>
      <c r="I60" s="165">
        <v>134.494600500491</v>
      </c>
      <c r="J60" s="164">
        <v>104.147093069229</v>
      </c>
      <c r="K60" s="165">
        <v>97.123835383563005</v>
      </c>
      <c r="L60" s="162">
        <v>3.7969482810612298</v>
      </c>
      <c r="M60" s="163">
        <v>3.3086635293478599</v>
      </c>
      <c r="N60" s="163">
        <v>7.2312400534127699</v>
      </c>
      <c r="O60" s="163">
        <v>6.8137833380586601</v>
      </c>
      <c r="P60" s="163">
        <v>-0.38930512707506898</v>
      </c>
      <c r="Q60" s="163">
        <v>3.3928614396555998</v>
      </c>
    </row>
    <row r="61" spans="1:18">
      <c r="A61" s="63" t="s">
        <v>69</v>
      </c>
      <c r="B61" t="s">
        <v>75</v>
      </c>
      <c r="C61" s="41" t="s">
        <v>11</v>
      </c>
      <c r="D61" s="42" t="s">
        <v>12</v>
      </c>
      <c r="F61" s="166">
        <v>67.687844217151806</v>
      </c>
      <c r="G61" s="167">
        <v>65.037776867749301</v>
      </c>
      <c r="H61" s="168">
        <v>101.086890261129</v>
      </c>
      <c r="I61" s="169">
        <v>96.593627946483593</v>
      </c>
      <c r="J61" s="168">
        <v>68.423536803916406</v>
      </c>
      <c r="K61" s="169">
        <v>62.822348212298003</v>
      </c>
      <c r="L61" s="166">
        <v>4.0746585708045497</v>
      </c>
      <c r="M61" s="167">
        <v>4.6517171061584301</v>
      </c>
      <c r="N61" s="167">
        <v>8.9159172667186493</v>
      </c>
      <c r="O61" s="167">
        <v>9.5747764407782103</v>
      </c>
      <c r="P61" s="167">
        <v>0.60492459742694005</v>
      </c>
      <c r="Q61" s="167">
        <v>4.7042317801874498</v>
      </c>
    </row>
    <row r="62" spans="1:18">
      <c r="A62" s="19" t="s">
        <v>70</v>
      </c>
      <c r="B62" t="s">
        <v>76</v>
      </c>
      <c r="C62" s="41" t="s">
        <v>11</v>
      </c>
      <c r="D62" s="42" t="s">
        <v>12</v>
      </c>
      <c r="F62" s="162">
        <v>61.009973134386001</v>
      </c>
      <c r="G62" s="163">
        <v>60.1196253309366</v>
      </c>
      <c r="H62" s="164">
        <v>75.114071618310206</v>
      </c>
      <c r="I62" s="165">
        <v>74.739304102963303</v>
      </c>
      <c r="J62" s="164">
        <v>45.827074914474501</v>
      </c>
      <c r="K62" s="165">
        <v>44.932989601650903</v>
      </c>
      <c r="L62" s="162">
        <v>1.4809603329169001</v>
      </c>
      <c r="M62" s="163">
        <v>0.50143297404882803</v>
      </c>
      <c r="N62" s="163">
        <v>1.98981933040756</v>
      </c>
      <c r="O62" s="163">
        <v>1.0153750296422901</v>
      </c>
      <c r="P62" s="163">
        <v>-0.95543291199335301</v>
      </c>
      <c r="Q62" s="163">
        <v>0.51137783848930096</v>
      </c>
    </row>
  </sheetData>
  <sheetProtection selectLockedCells="1" selectUnlockedCells="1"/>
  <mergeCells count="6">
    <mergeCell ref="C6:D6"/>
    <mergeCell ref="F7:G7"/>
    <mergeCell ref="H7:I7"/>
    <mergeCell ref="J7:K7"/>
    <mergeCell ref="F1:Q1"/>
    <mergeCell ref="F6:Q6"/>
  </mergeCells>
  <phoneticPr fontId="19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A54F0F"/>
  </sheetPr>
  <dimension ref="A1:R62"/>
  <sheetViews>
    <sheetView zoomScale="85" zoomScaleNormal="85" workbookViewId="0">
      <selection activeCell="F47" sqref="F47:Q62"/>
    </sheetView>
  </sheetViews>
  <sheetFormatPr defaultColWidth="8.85546875" defaultRowHeight="12.75"/>
  <cols>
    <col min="1" max="1" width="50.5703125" bestFit="1" customWidth="1"/>
    <col min="2" max="2" width="21.7109375" customWidth="1"/>
    <col min="12" max="12" width="12.140625" customWidth="1"/>
  </cols>
  <sheetData>
    <row r="1" spans="1:18" ht="25.5">
      <c r="A1" s="43" t="s">
        <v>88</v>
      </c>
      <c r="B1" s="56" t="s">
        <v>60</v>
      </c>
      <c r="D1" s="46"/>
      <c r="E1" s="1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1:18" ht="25.5">
      <c r="A2" s="24"/>
      <c r="B2" s="1"/>
      <c r="C2" s="22"/>
      <c r="D2" s="23"/>
      <c r="E2" s="1"/>
      <c r="F2" s="16"/>
      <c r="G2" s="16"/>
      <c r="H2" s="16"/>
      <c r="I2" s="1"/>
      <c r="J2" s="1"/>
      <c r="K2" s="1"/>
      <c r="L2" s="1"/>
      <c r="M2" s="1"/>
      <c r="N2" s="1"/>
      <c r="O2" s="1"/>
      <c r="P2" s="1"/>
      <c r="Q2" s="1"/>
    </row>
    <row r="3" spans="1:18">
      <c r="A3" s="25"/>
      <c r="B3" s="1"/>
      <c r="C3" s="25"/>
      <c r="D3" s="26"/>
      <c r="E3" s="1"/>
      <c r="F3" s="1"/>
      <c r="G3" s="16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>
      <c r="A4" s="1"/>
      <c r="B4" s="1"/>
      <c r="C4" s="1"/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>
      <c r="A5" s="1"/>
      <c r="B5" s="1"/>
      <c r="C5" s="1"/>
      <c r="D5" s="1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8">
      <c r="A6" s="2"/>
      <c r="B6" s="27"/>
      <c r="C6" s="123" t="s">
        <v>0</v>
      </c>
      <c r="D6" s="124"/>
      <c r="E6" s="28"/>
      <c r="F6" s="138" t="s">
        <v>91</v>
      </c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</row>
    <row r="7" spans="1:18">
      <c r="A7" s="4"/>
      <c r="B7" s="29"/>
      <c r="C7" s="3"/>
      <c r="D7" s="17"/>
      <c r="E7" s="30"/>
      <c r="F7" s="172" t="s">
        <v>1</v>
      </c>
      <c r="G7" s="199"/>
      <c r="H7" s="172" t="s">
        <v>2</v>
      </c>
      <c r="I7" s="199"/>
      <c r="J7" s="172" t="s">
        <v>3</v>
      </c>
      <c r="K7" s="199"/>
      <c r="L7" s="174" t="s">
        <v>84</v>
      </c>
      <c r="M7" s="175"/>
      <c r="N7" s="175"/>
      <c r="O7" s="175"/>
      <c r="P7" s="175"/>
      <c r="Q7" s="176"/>
    </row>
    <row r="8" spans="1:18" ht="12.6" customHeight="1">
      <c r="A8" s="6"/>
      <c r="B8" s="31"/>
      <c r="C8" s="5" t="s">
        <v>4</v>
      </c>
      <c r="D8" s="5" t="s">
        <v>5</v>
      </c>
      <c r="E8" s="32"/>
      <c r="F8" s="177">
        <v>2026</v>
      </c>
      <c r="G8" s="178">
        <v>2025</v>
      </c>
      <c r="H8" s="177">
        <v>2026</v>
      </c>
      <c r="I8" s="178">
        <v>2025</v>
      </c>
      <c r="J8" s="177">
        <v>2026</v>
      </c>
      <c r="K8" s="178">
        <v>2025</v>
      </c>
      <c r="L8" s="177" t="s">
        <v>6</v>
      </c>
      <c r="M8" s="179" t="s">
        <v>2</v>
      </c>
      <c r="N8" s="179" t="s">
        <v>3</v>
      </c>
      <c r="O8" s="180" t="s">
        <v>7</v>
      </c>
      <c r="P8" s="180" t="s">
        <v>8</v>
      </c>
      <c r="Q8" s="181" t="s">
        <v>9</v>
      </c>
    </row>
    <row r="9" spans="1:18">
      <c r="A9" s="33" t="s">
        <v>10</v>
      </c>
      <c r="B9" s="19" t="s">
        <v>10</v>
      </c>
      <c r="C9" s="34" t="s">
        <v>11</v>
      </c>
      <c r="D9" s="35" t="s">
        <v>12</v>
      </c>
      <c r="E9" s="19"/>
      <c r="F9" s="183">
        <v>64.003369138967599</v>
      </c>
      <c r="G9" s="184">
        <v>63.078817702185503</v>
      </c>
      <c r="H9" s="185">
        <v>166.94321476026701</v>
      </c>
      <c r="I9" s="186">
        <v>160.74170140908299</v>
      </c>
      <c r="J9" s="185">
        <v>106.84928199547301</v>
      </c>
      <c r="K9" s="186">
        <v>101.39396480322701</v>
      </c>
      <c r="L9" s="183">
        <v>1.4657082527246501</v>
      </c>
      <c r="M9" s="184">
        <v>3.8580612851676799</v>
      </c>
      <c r="N9" s="184">
        <v>5.3803174605442097</v>
      </c>
      <c r="O9" s="184">
        <v>5.8791208011108997</v>
      </c>
      <c r="P9" s="184">
        <v>0.47333634267465802</v>
      </c>
      <c r="Q9" s="184">
        <v>1.9459823252370301</v>
      </c>
      <c r="R9" s="58"/>
    </row>
    <row r="10" spans="1:18">
      <c r="A10" s="36"/>
      <c r="B10" s="19"/>
      <c r="C10" s="37"/>
      <c r="D10" s="38"/>
      <c r="E10" s="1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57"/>
    </row>
    <row r="11" spans="1:18">
      <c r="A11" s="33" t="s">
        <v>13</v>
      </c>
      <c r="B11" s="19" t="s">
        <v>13</v>
      </c>
      <c r="C11" s="34" t="s">
        <v>11</v>
      </c>
      <c r="D11" s="35" t="s">
        <v>12</v>
      </c>
      <c r="E11" s="19"/>
      <c r="F11" s="183">
        <v>65.002991796608299</v>
      </c>
      <c r="G11" s="184">
        <v>63.245111699631899</v>
      </c>
      <c r="H11" s="185">
        <v>139.31456261171101</v>
      </c>
      <c r="I11" s="186">
        <v>134.34275662046599</v>
      </c>
      <c r="J11" s="185">
        <v>90.558633705971801</v>
      </c>
      <c r="K11" s="186">
        <v>84.9652264849787</v>
      </c>
      <c r="L11" s="183">
        <v>2.7794718828626301</v>
      </c>
      <c r="M11" s="184">
        <v>3.7008366631118901</v>
      </c>
      <c r="N11" s="184">
        <v>6.58317226045639</v>
      </c>
      <c r="O11" s="184">
        <v>7.2490417830483098</v>
      </c>
      <c r="P11" s="184">
        <v>0.62474170027960396</v>
      </c>
      <c r="Q11" s="184">
        <v>3.4215781030420298</v>
      </c>
      <c r="R11" s="58"/>
    </row>
    <row r="12" spans="1:18">
      <c r="A12" s="36"/>
      <c r="B12" s="19"/>
      <c r="C12" s="37"/>
      <c r="D12" s="38"/>
      <c r="E12" s="1"/>
      <c r="F12" s="188"/>
      <c r="G12" s="188"/>
      <c r="H12" s="189"/>
      <c r="I12" s="189"/>
      <c r="J12" s="189"/>
      <c r="K12" s="189"/>
      <c r="L12" s="188"/>
      <c r="M12" s="188"/>
      <c r="N12" s="188"/>
      <c r="O12" s="188"/>
      <c r="P12" s="188"/>
      <c r="Q12" s="188"/>
      <c r="R12" s="57"/>
    </row>
    <row r="13" spans="1:18">
      <c r="A13" s="39" t="s">
        <v>14</v>
      </c>
      <c r="B13" s="19"/>
      <c r="C13" s="7"/>
      <c r="D13" s="18"/>
      <c r="E13" s="1"/>
      <c r="F13" s="182"/>
      <c r="G13" s="182"/>
      <c r="H13" s="198"/>
      <c r="I13" s="198"/>
      <c r="J13" s="198"/>
      <c r="K13" s="198"/>
      <c r="L13" s="182"/>
      <c r="M13" s="182"/>
      <c r="N13" s="182"/>
      <c r="O13" s="182"/>
      <c r="P13" s="182"/>
      <c r="Q13" s="182"/>
      <c r="R13" s="57"/>
    </row>
    <row r="14" spans="1:18">
      <c r="A14" s="33" t="s">
        <v>15</v>
      </c>
      <c r="B14" s="19" t="s">
        <v>15</v>
      </c>
      <c r="C14" s="34" t="s">
        <v>11</v>
      </c>
      <c r="D14" s="35" t="s">
        <v>12</v>
      </c>
      <c r="E14" s="19"/>
      <c r="F14" s="183">
        <v>65.654765941820401</v>
      </c>
      <c r="G14" s="184">
        <v>62.474719304751602</v>
      </c>
      <c r="H14" s="185">
        <v>136.46217958697801</v>
      </c>
      <c r="I14" s="186">
        <v>132.92527655093599</v>
      </c>
      <c r="J14" s="185">
        <v>89.593924606937506</v>
      </c>
      <c r="K14" s="186">
        <v>83.044693410262198</v>
      </c>
      <c r="L14" s="183">
        <v>5.0901335331440203</v>
      </c>
      <c r="M14" s="184">
        <v>2.6608205209843701</v>
      </c>
      <c r="N14" s="184">
        <v>7.8863933717238002</v>
      </c>
      <c r="O14" s="184">
        <v>5.7834231365680102</v>
      </c>
      <c r="P14" s="184">
        <v>-1.9492450988791301</v>
      </c>
      <c r="Q14" s="184">
        <v>3.04166925584367</v>
      </c>
      <c r="R14" s="58"/>
    </row>
    <row r="15" spans="1:18">
      <c r="A15" s="40" t="s">
        <v>16</v>
      </c>
      <c r="B15" s="19" t="s">
        <v>48</v>
      </c>
      <c r="C15" s="41" t="s">
        <v>11</v>
      </c>
      <c r="D15" s="42" t="s">
        <v>12</v>
      </c>
      <c r="E15" s="19"/>
      <c r="F15" s="190">
        <v>66.149341446821595</v>
      </c>
      <c r="G15" s="191">
        <v>64.843229742187603</v>
      </c>
      <c r="H15" s="192">
        <v>118.56291859475</v>
      </c>
      <c r="I15" s="193">
        <v>115.245832553027</v>
      </c>
      <c r="J15" s="192">
        <v>78.428589850558694</v>
      </c>
      <c r="K15" s="193">
        <v>74.729119970656697</v>
      </c>
      <c r="L15" s="190">
        <v>2.0142607174673302</v>
      </c>
      <c r="M15" s="191">
        <v>2.8782698412946601</v>
      </c>
      <c r="N15" s="191">
        <v>4.9505064175179099</v>
      </c>
      <c r="O15" s="191">
        <v>8.7265782898096305</v>
      </c>
      <c r="P15" s="191">
        <v>3.5979548848193299</v>
      </c>
      <c r="Q15" s="191">
        <v>5.6846877941637901</v>
      </c>
      <c r="R15" s="58"/>
    </row>
    <row r="16" spans="1:18">
      <c r="A16" s="40" t="s">
        <v>17</v>
      </c>
      <c r="B16" s="19" t="s">
        <v>17</v>
      </c>
      <c r="C16" s="41" t="s">
        <v>11</v>
      </c>
      <c r="D16" s="42" t="s">
        <v>12</v>
      </c>
      <c r="E16" s="19"/>
      <c r="F16" s="194">
        <v>56.244397030261602</v>
      </c>
      <c r="G16" s="195">
        <v>56.6885155759295</v>
      </c>
      <c r="H16" s="196">
        <v>122.78973643830901</v>
      </c>
      <c r="I16" s="197">
        <v>120.759116210619</v>
      </c>
      <c r="J16" s="196">
        <v>69.062346874774803</v>
      </c>
      <c r="K16" s="197">
        <v>68.456550402411807</v>
      </c>
      <c r="L16" s="194">
        <v>-0.78343654116857697</v>
      </c>
      <c r="M16" s="195">
        <v>1.68154611544913</v>
      </c>
      <c r="N16" s="195">
        <v>0.88493572755552796</v>
      </c>
      <c r="O16" s="195">
        <v>2.0903821182070299</v>
      </c>
      <c r="P16" s="195">
        <v>1.19487253667571</v>
      </c>
      <c r="Q16" s="195">
        <v>0.40207492743443102</v>
      </c>
      <c r="R16" s="58"/>
    </row>
    <row r="17" spans="1:18">
      <c r="A17" s="40" t="s">
        <v>18</v>
      </c>
      <c r="B17" s="19" t="s">
        <v>18</v>
      </c>
      <c r="C17" s="41" t="s">
        <v>11</v>
      </c>
      <c r="D17" s="42" t="s">
        <v>12</v>
      </c>
      <c r="E17" s="19"/>
      <c r="F17" s="190">
        <v>70.428498435368297</v>
      </c>
      <c r="G17" s="191">
        <v>68.059928932049999</v>
      </c>
      <c r="H17" s="192">
        <v>195.457805359921</v>
      </c>
      <c r="I17" s="193">
        <v>193.179935972046</v>
      </c>
      <c r="J17" s="192">
        <v>137.657997389717</v>
      </c>
      <c r="K17" s="193">
        <v>131.47812713355401</v>
      </c>
      <c r="L17" s="190">
        <v>3.4801233860867602</v>
      </c>
      <c r="M17" s="191">
        <v>1.1791438776561101</v>
      </c>
      <c r="N17" s="191">
        <v>4.7003029255847899</v>
      </c>
      <c r="O17" s="191">
        <v>5.1218176699446296</v>
      </c>
      <c r="P17" s="191">
        <v>0.402591714237377</v>
      </c>
      <c r="Q17" s="191">
        <v>3.8967257887217599</v>
      </c>
      <c r="R17" s="58"/>
    </row>
    <row r="18" spans="1:18">
      <c r="A18" s="36"/>
      <c r="B18" s="19"/>
      <c r="C18" s="37"/>
      <c r="D18" s="38"/>
      <c r="E18" s="1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57"/>
    </row>
    <row r="19" spans="1:18">
      <c r="A19" s="39" t="s">
        <v>19</v>
      </c>
      <c r="B19" s="19"/>
      <c r="C19" s="7"/>
      <c r="D19" s="18"/>
      <c r="E19" s="1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57"/>
    </row>
    <row r="20" spans="1:18">
      <c r="A20" s="33" t="s">
        <v>20</v>
      </c>
      <c r="B20" s="19" t="s">
        <v>20</v>
      </c>
      <c r="C20" s="34" t="s">
        <v>11</v>
      </c>
      <c r="D20" s="35" t="s">
        <v>12</v>
      </c>
      <c r="E20" s="19"/>
      <c r="F20" s="183">
        <v>77.115553210569203</v>
      </c>
      <c r="G20" s="184">
        <v>73.618094209023695</v>
      </c>
      <c r="H20" s="185">
        <v>215.88752995961099</v>
      </c>
      <c r="I20" s="186">
        <v>199.037109018568</v>
      </c>
      <c r="J20" s="185">
        <v>166.48286304098701</v>
      </c>
      <c r="K20" s="186">
        <v>146.52732642820601</v>
      </c>
      <c r="L20" s="183">
        <v>4.7508143739977502</v>
      </c>
      <c r="M20" s="184">
        <v>8.4659694989196392</v>
      </c>
      <c r="N20" s="184">
        <v>13.618986368770299</v>
      </c>
      <c r="O20" s="184">
        <v>12.906613934260101</v>
      </c>
      <c r="P20" s="184">
        <v>-0.62698362067590596</v>
      </c>
      <c r="Q20" s="184">
        <v>4.09404392534816</v>
      </c>
      <c r="R20" s="58"/>
    </row>
    <row r="21" spans="1:18">
      <c r="A21" s="40" t="s">
        <v>21</v>
      </c>
      <c r="B21" s="19" t="s">
        <v>21</v>
      </c>
      <c r="C21" s="41" t="s">
        <v>11</v>
      </c>
      <c r="D21" s="42" t="s">
        <v>12</v>
      </c>
      <c r="E21" s="19"/>
      <c r="F21" s="190">
        <v>67.687416012400504</v>
      </c>
      <c r="G21" s="191">
        <v>64.685030128761397</v>
      </c>
      <c r="H21" s="192">
        <v>160.52472079321899</v>
      </c>
      <c r="I21" s="193">
        <v>151.875484475512</v>
      </c>
      <c r="J21" s="192">
        <v>108.65503556605</v>
      </c>
      <c r="K21" s="193">
        <v>98.240702891187397</v>
      </c>
      <c r="L21" s="190">
        <v>4.6415467035612004</v>
      </c>
      <c r="M21" s="191">
        <v>5.6949522482685397</v>
      </c>
      <c r="N21" s="191">
        <v>10.600832820178599</v>
      </c>
      <c r="O21" s="191">
        <v>11.7848889352298</v>
      </c>
      <c r="P21" s="191">
        <v>1.07056708784132</v>
      </c>
      <c r="Q21" s="191">
        <v>5.7618046627776298</v>
      </c>
      <c r="R21" s="58"/>
    </row>
    <row r="22" spans="1:18">
      <c r="A22" s="40" t="s">
        <v>22</v>
      </c>
      <c r="B22" s="19" t="s">
        <v>22</v>
      </c>
      <c r="C22" s="41" t="s">
        <v>11</v>
      </c>
      <c r="D22" s="42" t="s">
        <v>12</v>
      </c>
      <c r="E22" s="19"/>
      <c r="F22" s="194">
        <v>70.750397000730501</v>
      </c>
      <c r="G22" s="195">
        <v>66.018042034556103</v>
      </c>
      <c r="H22" s="196">
        <v>162.77355866584301</v>
      </c>
      <c r="I22" s="197">
        <v>155.80605357803699</v>
      </c>
      <c r="J22" s="196">
        <v>115.16293896830101</v>
      </c>
      <c r="K22" s="197">
        <v>102.86010594353201</v>
      </c>
      <c r="L22" s="194">
        <v>7.16827524769257</v>
      </c>
      <c r="M22" s="195">
        <v>4.4719090996778901</v>
      </c>
      <c r="N22" s="195">
        <v>11.960743100461899</v>
      </c>
      <c r="O22" s="195">
        <v>12.1227918751876</v>
      </c>
      <c r="P22" s="195">
        <v>0.14473713753423301</v>
      </c>
      <c r="Q22" s="195">
        <v>7.3233875416308898</v>
      </c>
      <c r="R22" s="58"/>
    </row>
    <row r="23" spans="1:18">
      <c r="A23" s="40" t="s">
        <v>23</v>
      </c>
      <c r="B23" s="19" t="s">
        <v>23</v>
      </c>
      <c r="C23" s="41" t="s">
        <v>11</v>
      </c>
      <c r="D23" s="42" t="s">
        <v>12</v>
      </c>
      <c r="E23" s="19"/>
      <c r="F23" s="190">
        <v>71.623034130468994</v>
      </c>
      <c r="G23" s="191">
        <v>69.798564790485997</v>
      </c>
      <c r="H23" s="192">
        <v>172.76891268872001</v>
      </c>
      <c r="I23" s="193">
        <v>166.03881423137901</v>
      </c>
      <c r="J23" s="192">
        <v>123.742337301882</v>
      </c>
      <c r="K23" s="193">
        <v>115.89270932864299</v>
      </c>
      <c r="L23" s="190">
        <v>2.6139066690833701</v>
      </c>
      <c r="M23" s="191">
        <v>4.0533284271488004</v>
      </c>
      <c r="N23" s="191">
        <v>6.7731853183092703</v>
      </c>
      <c r="O23" s="191">
        <v>6.4693556794657399</v>
      </c>
      <c r="P23" s="191">
        <v>-0.284556125152362</v>
      </c>
      <c r="Q23" s="191">
        <v>2.3219125123983702</v>
      </c>
      <c r="R23" s="58"/>
    </row>
    <row r="24" spans="1:18">
      <c r="A24" s="40" t="s">
        <v>24</v>
      </c>
      <c r="B24" s="19" t="s">
        <v>24</v>
      </c>
      <c r="C24" s="41" t="s">
        <v>11</v>
      </c>
      <c r="D24" s="42" t="s">
        <v>12</v>
      </c>
      <c r="E24" s="19"/>
      <c r="F24" s="194">
        <v>66.8320072016257</v>
      </c>
      <c r="G24" s="195">
        <v>62.643084171797902</v>
      </c>
      <c r="H24" s="196">
        <v>107.418376328905</v>
      </c>
      <c r="I24" s="197">
        <v>104.264915006671</v>
      </c>
      <c r="J24" s="196">
        <v>71.789857004003807</v>
      </c>
      <c r="K24" s="197">
        <v>65.314758469283007</v>
      </c>
      <c r="L24" s="194">
        <v>6.6869680591390903</v>
      </c>
      <c r="M24" s="195">
        <v>3.02447023721477</v>
      </c>
      <c r="N24" s="195">
        <v>9.9136836550745908</v>
      </c>
      <c r="O24" s="195">
        <v>9.4115585894967992</v>
      </c>
      <c r="P24" s="195">
        <v>-0.456835808681958</v>
      </c>
      <c r="Q24" s="195">
        <v>6.1995837858478602</v>
      </c>
      <c r="R24" s="58"/>
    </row>
    <row r="25" spans="1:18">
      <c r="A25" s="40" t="s">
        <v>25</v>
      </c>
      <c r="B25" s="19" t="s">
        <v>25</v>
      </c>
      <c r="C25" s="41" t="s">
        <v>11</v>
      </c>
      <c r="D25" s="42" t="s">
        <v>12</v>
      </c>
      <c r="E25" s="19"/>
      <c r="F25" s="190">
        <v>74.652914049209102</v>
      </c>
      <c r="G25" s="191">
        <v>73.4130173198362</v>
      </c>
      <c r="H25" s="192">
        <v>144.08009655112801</v>
      </c>
      <c r="I25" s="193">
        <v>136.68615036495601</v>
      </c>
      <c r="J25" s="192">
        <v>107.55999064033099</v>
      </c>
      <c r="K25" s="193">
        <v>100.345427241243</v>
      </c>
      <c r="L25" s="190">
        <v>1.6889330729604599</v>
      </c>
      <c r="M25" s="191">
        <v>5.40943333792797</v>
      </c>
      <c r="N25" s="191">
        <v>7.1897281195924503</v>
      </c>
      <c r="O25" s="191">
        <v>11.772214866842999</v>
      </c>
      <c r="P25" s="191">
        <v>4.2751174274253501</v>
      </c>
      <c r="Q25" s="191">
        <v>6.0362543725254998</v>
      </c>
      <c r="R25" s="58"/>
    </row>
    <row r="26" spans="1:18">
      <c r="A26" s="40" t="s">
        <v>26</v>
      </c>
      <c r="B26" s="19" t="s">
        <v>26</v>
      </c>
      <c r="C26" s="41" t="s">
        <v>11</v>
      </c>
      <c r="D26" s="42" t="s">
        <v>12</v>
      </c>
      <c r="E26" s="19"/>
      <c r="F26" s="194">
        <v>55.069086356332001</v>
      </c>
      <c r="G26" s="195">
        <v>51.481503187684901</v>
      </c>
      <c r="H26" s="196">
        <v>144.74103731274101</v>
      </c>
      <c r="I26" s="197">
        <v>143.07416412404299</v>
      </c>
      <c r="J26" s="196">
        <v>79.707566830804495</v>
      </c>
      <c r="K26" s="197">
        <v>73.656730364272804</v>
      </c>
      <c r="L26" s="194">
        <v>6.9686837922504097</v>
      </c>
      <c r="M26" s="195">
        <v>1.16504136082428</v>
      </c>
      <c r="N26" s="195">
        <v>8.2149132015594706</v>
      </c>
      <c r="O26" s="195">
        <v>-2.7011385637931999</v>
      </c>
      <c r="P26" s="195">
        <v>-10.087382082930199</v>
      </c>
      <c r="Q26" s="195">
        <v>-3.8216560509554101</v>
      </c>
      <c r="R26" s="58"/>
    </row>
    <row r="27" spans="1:18">
      <c r="A27" s="40" t="s">
        <v>27</v>
      </c>
      <c r="B27" s="19" t="s">
        <v>27</v>
      </c>
      <c r="C27" s="41" t="s">
        <v>11</v>
      </c>
      <c r="D27" s="42" t="s">
        <v>12</v>
      </c>
      <c r="E27" s="19"/>
      <c r="F27" s="190">
        <v>64.703314000671796</v>
      </c>
      <c r="G27" s="191">
        <v>62.151640203400703</v>
      </c>
      <c r="H27" s="192">
        <v>173.502448192533</v>
      </c>
      <c r="I27" s="193">
        <v>170.02088414067501</v>
      </c>
      <c r="J27" s="192">
        <v>112.261833852867</v>
      </c>
      <c r="K27" s="193">
        <v>105.670768181753</v>
      </c>
      <c r="L27" s="190">
        <v>4.1055614766083304</v>
      </c>
      <c r="M27" s="191">
        <v>2.04772729506392</v>
      </c>
      <c r="N27" s="191">
        <v>6.2373594746443901</v>
      </c>
      <c r="O27" s="191">
        <v>7.0228723804813802</v>
      </c>
      <c r="P27" s="191">
        <v>0.73939422979018998</v>
      </c>
      <c r="Q27" s="191">
        <v>4.8753119910570497</v>
      </c>
      <c r="R27" s="58"/>
    </row>
    <row r="28" spans="1:18">
      <c r="A28" s="40" t="s">
        <v>28</v>
      </c>
      <c r="B28" s="19" t="s">
        <v>28</v>
      </c>
      <c r="C28" s="41" t="s">
        <v>11</v>
      </c>
      <c r="D28" s="42" t="s">
        <v>12</v>
      </c>
      <c r="E28" s="19"/>
      <c r="F28" s="194">
        <v>69.451787566962196</v>
      </c>
      <c r="G28" s="195">
        <v>67.139845998027994</v>
      </c>
      <c r="H28" s="196">
        <v>130.12619956701101</v>
      </c>
      <c r="I28" s="197">
        <v>124.15052243024</v>
      </c>
      <c r="J28" s="196">
        <v>90.374971692242099</v>
      </c>
      <c r="K28" s="197">
        <v>83.354469565410497</v>
      </c>
      <c r="L28" s="194">
        <v>3.44347165914286</v>
      </c>
      <c r="M28" s="195">
        <v>4.81325170430011</v>
      </c>
      <c r="N28" s="195">
        <v>8.4224663217637605</v>
      </c>
      <c r="O28" s="195">
        <v>10.4869903918104</v>
      </c>
      <c r="P28" s="195">
        <v>1.9041478579908599</v>
      </c>
      <c r="Q28" s="195">
        <v>5.4131883089718196</v>
      </c>
      <c r="R28" s="58"/>
    </row>
    <row r="29" spans="1:18">
      <c r="A29" s="40" t="s">
        <v>29</v>
      </c>
      <c r="B29" s="19" t="s">
        <v>29</v>
      </c>
      <c r="C29" s="41" t="s">
        <v>11</v>
      </c>
      <c r="D29" s="42" t="s">
        <v>12</v>
      </c>
      <c r="E29" s="19"/>
      <c r="F29" s="190">
        <v>68.295288718587202</v>
      </c>
      <c r="G29" s="191">
        <v>65.322980517444194</v>
      </c>
      <c r="H29" s="192">
        <v>97.562921610492694</v>
      </c>
      <c r="I29" s="193">
        <v>95.221393842164403</v>
      </c>
      <c r="J29" s="192">
        <v>66.6308789961749</v>
      </c>
      <c r="K29" s="193">
        <v>62.201452547955903</v>
      </c>
      <c r="L29" s="190">
        <v>4.5501723552698099</v>
      </c>
      <c r="M29" s="191">
        <v>2.4590353846421502</v>
      </c>
      <c r="N29" s="191">
        <v>7.1210980881902604</v>
      </c>
      <c r="O29" s="191">
        <v>5.9484028133165303</v>
      </c>
      <c r="P29" s="191">
        <v>-1.09473791419527</v>
      </c>
      <c r="Q29" s="191">
        <v>3.4056219791401601</v>
      </c>
      <c r="R29" s="58"/>
    </row>
    <row r="30" spans="1:18">
      <c r="A30" s="40" t="s">
        <v>30</v>
      </c>
      <c r="B30" s="19" t="s">
        <v>30</v>
      </c>
      <c r="C30" s="41" t="s">
        <v>11</v>
      </c>
      <c r="D30" s="42" t="s">
        <v>12</v>
      </c>
      <c r="E30" s="19"/>
      <c r="F30" s="194">
        <v>74.008617244080597</v>
      </c>
      <c r="G30" s="195">
        <v>70.368673495826002</v>
      </c>
      <c r="H30" s="196">
        <v>107.301019476082</v>
      </c>
      <c r="I30" s="197">
        <v>102.82923615254499</v>
      </c>
      <c r="J30" s="196">
        <v>79.412000803050404</v>
      </c>
      <c r="K30" s="197">
        <v>72.359569446436794</v>
      </c>
      <c r="L30" s="194">
        <v>5.1726763734867101</v>
      </c>
      <c r="M30" s="195">
        <v>4.3487470011963003</v>
      </c>
      <c r="N30" s="195">
        <v>9.74636998335661</v>
      </c>
      <c r="O30" s="195">
        <v>8.4491209103873892</v>
      </c>
      <c r="P30" s="195">
        <v>-1.1820428075807401</v>
      </c>
      <c r="Q30" s="195">
        <v>3.9294903168737298</v>
      </c>
      <c r="R30" s="58"/>
    </row>
    <row r="31" spans="1:18">
      <c r="A31" s="19" t="s">
        <v>64</v>
      </c>
      <c r="B31" s="19" t="s">
        <v>64</v>
      </c>
      <c r="C31" s="41" t="s">
        <v>11</v>
      </c>
      <c r="D31" s="42" t="s">
        <v>12</v>
      </c>
      <c r="E31" s="19"/>
      <c r="F31" s="190">
        <v>67.588399483910507</v>
      </c>
      <c r="G31" s="191">
        <v>65.164120284615606</v>
      </c>
      <c r="H31" s="192">
        <v>192.10864061086099</v>
      </c>
      <c r="I31" s="193">
        <v>187.03584414184101</v>
      </c>
      <c r="J31" s="192">
        <v>129.843155459179</v>
      </c>
      <c r="K31" s="193">
        <v>121.880262451935</v>
      </c>
      <c r="L31" s="190">
        <v>3.72026690256292</v>
      </c>
      <c r="M31" s="191">
        <v>2.7122055092140198</v>
      </c>
      <c r="N31" s="191">
        <v>6.5333736956657198</v>
      </c>
      <c r="O31" s="191">
        <v>6.5333736956657198</v>
      </c>
      <c r="P31" s="191">
        <v>0</v>
      </c>
      <c r="Q31" s="191">
        <v>3.72026690256292</v>
      </c>
      <c r="R31" s="58"/>
    </row>
    <row r="32" spans="1:18">
      <c r="A32" s="40" t="s">
        <v>31</v>
      </c>
      <c r="B32" s="19" t="s">
        <v>31</v>
      </c>
      <c r="C32" s="41" t="s">
        <v>11</v>
      </c>
      <c r="D32" s="42" t="s">
        <v>12</v>
      </c>
      <c r="E32" s="19"/>
      <c r="F32" s="194">
        <v>65.615527010546401</v>
      </c>
      <c r="G32" s="195">
        <v>63.803777001891604</v>
      </c>
      <c r="H32" s="196">
        <v>115.57677290979299</v>
      </c>
      <c r="I32" s="197">
        <v>112.146353770505</v>
      </c>
      <c r="J32" s="196">
        <v>75.836308646543301</v>
      </c>
      <c r="K32" s="197">
        <v>71.553609475486198</v>
      </c>
      <c r="L32" s="194">
        <v>2.8395654517460098</v>
      </c>
      <c r="M32" s="195">
        <v>3.0588771047405001</v>
      </c>
      <c r="N32" s="195">
        <v>5.9853013739641003</v>
      </c>
      <c r="O32" s="195">
        <v>7.9664010256398301</v>
      </c>
      <c r="P32" s="195">
        <v>1.86922113349049</v>
      </c>
      <c r="Q32" s="195">
        <v>4.7618643427598402</v>
      </c>
      <c r="R32" s="58"/>
    </row>
    <row r="33" spans="1:18">
      <c r="A33" s="40" t="s">
        <v>32</v>
      </c>
      <c r="B33" s="19" t="s">
        <v>32</v>
      </c>
      <c r="C33" s="41" t="s">
        <v>11</v>
      </c>
      <c r="D33" s="42" t="s">
        <v>12</v>
      </c>
      <c r="E33" s="19"/>
      <c r="F33" s="190">
        <v>62.951432464895298</v>
      </c>
      <c r="G33" s="191">
        <v>62.095842490743998</v>
      </c>
      <c r="H33" s="192">
        <v>98.832810904171097</v>
      </c>
      <c r="I33" s="193">
        <v>96.638249508041298</v>
      </c>
      <c r="J33" s="192">
        <v>62.216670209496897</v>
      </c>
      <c r="K33" s="193">
        <v>60.008335200325597</v>
      </c>
      <c r="L33" s="190">
        <v>1.3778538785084899</v>
      </c>
      <c r="M33" s="191">
        <v>2.27090350591163</v>
      </c>
      <c r="N33" s="191">
        <v>3.68004711645351</v>
      </c>
      <c r="O33" s="191">
        <v>3.43602458714349</v>
      </c>
      <c r="P33" s="191">
        <v>-0.23536112887365099</v>
      </c>
      <c r="Q33" s="191">
        <v>1.1392498171921499</v>
      </c>
      <c r="R33" s="58"/>
    </row>
    <row r="34" spans="1:18">
      <c r="A34" s="40" t="s">
        <v>33</v>
      </c>
      <c r="B34" s="19" t="s">
        <v>33</v>
      </c>
      <c r="C34" s="41" t="s">
        <v>11</v>
      </c>
      <c r="D34" s="42" t="s">
        <v>12</v>
      </c>
      <c r="E34" s="19"/>
      <c r="F34" s="194">
        <v>65.905422327152706</v>
      </c>
      <c r="G34" s="195">
        <v>65.485711440538907</v>
      </c>
      <c r="H34" s="196">
        <v>100.373512873306</v>
      </c>
      <c r="I34" s="197">
        <v>96.720863839516596</v>
      </c>
      <c r="J34" s="196">
        <v>66.151587563751804</v>
      </c>
      <c r="K34" s="197">
        <v>63.338345796742402</v>
      </c>
      <c r="L34" s="194">
        <v>0.64091979361768703</v>
      </c>
      <c r="M34" s="195">
        <v>3.7764851230554499</v>
      </c>
      <c r="N34" s="195">
        <v>4.4416091573298297</v>
      </c>
      <c r="O34" s="195">
        <v>13.906078916160499</v>
      </c>
      <c r="P34" s="195">
        <v>9.06197236445629</v>
      </c>
      <c r="Q34" s="195">
        <v>9.7609721326499397</v>
      </c>
      <c r="R34" s="58"/>
    </row>
    <row r="35" spans="1:18">
      <c r="A35" s="40" t="s">
        <v>17</v>
      </c>
      <c r="B35" s="40" t="s">
        <v>46</v>
      </c>
      <c r="C35" s="41" t="s">
        <v>11</v>
      </c>
      <c r="D35" s="42" t="s">
        <v>12</v>
      </c>
      <c r="E35" s="19"/>
      <c r="F35" s="190">
        <v>50.9564849284709</v>
      </c>
      <c r="G35" s="191">
        <v>52.249603380272198</v>
      </c>
      <c r="H35" s="192">
        <v>125.49700963087101</v>
      </c>
      <c r="I35" s="193">
        <v>119.71193831611799</v>
      </c>
      <c r="J35" s="192">
        <v>63.948864798236897</v>
      </c>
      <c r="K35" s="193">
        <v>62.549012969007997</v>
      </c>
      <c r="L35" s="190">
        <v>-2.47488663672714</v>
      </c>
      <c r="M35" s="191">
        <v>4.83249323010459</v>
      </c>
      <c r="N35" s="191">
        <v>2.2380078642048402</v>
      </c>
      <c r="O35" s="191">
        <v>1.42706616063383</v>
      </c>
      <c r="P35" s="191">
        <v>-0.793190047920457</v>
      </c>
      <c r="Q35" s="191">
        <v>-3.2484461301477698</v>
      </c>
      <c r="R35" s="58"/>
    </row>
    <row r="36" spans="1:18">
      <c r="A36" s="40" t="s">
        <v>34</v>
      </c>
      <c r="B36" s="19" t="s">
        <v>34</v>
      </c>
      <c r="C36" s="41" t="s">
        <v>11</v>
      </c>
      <c r="D36" s="42" t="s">
        <v>12</v>
      </c>
      <c r="E36" s="19"/>
      <c r="F36" s="194">
        <v>61.277369307507897</v>
      </c>
      <c r="G36" s="195">
        <v>60.9314796608138</v>
      </c>
      <c r="H36" s="196">
        <v>109.630957065137</v>
      </c>
      <c r="I36" s="197">
        <v>111.386529049421</v>
      </c>
      <c r="J36" s="196">
        <v>67.178966436159797</v>
      </c>
      <c r="K36" s="197">
        <v>67.869460292634798</v>
      </c>
      <c r="L36" s="194">
        <v>0.56766986231023897</v>
      </c>
      <c r="M36" s="195">
        <v>-1.57610799013684</v>
      </c>
      <c r="N36" s="195">
        <v>-1.0173852178840701</v>
      </c>
      <c r="O36" s="195">
        <v>2.45619986348223</v>
      </c>
      <c r="P36" s="195">
        <v>3.50928805933495</v>
      </c>
      <c r="Q36" s="195">
        <v>4.0968790923396901</v>
      </c>
      <c r="R36" s="58"/>
    </row>
    <row r="37" spans="1:18">
      <c r="A37" s="40" t="s">
        <v>35</v>
      </c>
      <c r="B37" s="19" t="s">
        <v>35</v>
      </c>
      <c r="C37" s="41" t="s">
        <v>11</v>
      </c>
      <c r="D37" s="42" t="s">
        <v>12</v>
      </c>
      <c r="E37" s="19"/>
      <c r="F37" s="190">
        <v>63.360777234243301</v>
      </c>
      <c r="G37" s="191">
        <v>62.615302600832798</v>
      </c>
      <c r="H37" s="192">
        <v>171.08161858543099</v>
      </c>
      <c r="I37" s="193">
        <v>170.06366101106599</v>
      </c>
      <c r="J37" s="192">
        <v>108.398643240653</v>
      </c>
      <c r="K37" s="193">
        <v>106.485875956133</v>
      </c>
      <c r="L37" s="190">
        <v>1.1905630132666201</v>
      </c>
      <c r="M37" s="191">
        <v>0.59857442108049597</v>
      </c>
      <c r="N37" s="191">
        <v>1.79626384001138</v>
      </c>
      <c r="O37" s="191">
        <v>5.3684341042284602</v>
      </c>
      <c r="P37" s="191">
        <v>3.5091369068626102</v>
      </c>
      <c r="Q37" s="191">
        <v>4.7414784062272401</v>
      </c>
      <c r="R37" s="58"/>
    </row>
    <row r="38" spans="1:18">
      <c r="A38" s="40" t="s">
        <v>36</v>
      </c>
      <c r="B38" s="19" t="s">
        <v>47</v>
      </c>
      <c r="C38" s="41" t="s">
        <v>11</v>
      </c>
      <c r="D38" s="42" t="s">
        <v>12</v>
      </c>
      <c r="E38" s="19"/>
      <c r="F38" s="194">
        <v>57.005019476819001</v>
      </c>
      <c r="G38" s="195">
        <v>62.297003037453102</v>
      </c>
      <c r="H38" s="196">
        <v>111.944095183318</v>
      </c>
      <c r="I38" s="197">
        <v>113.989174539761</v>
      </c>
      <c r="J38" s="196">
        <v>63.8137532623997</v>
      </c>
      <c r="K38" s="197">
        <v>71.011839525402806</v>
      </c>
      <c r="L38" s="194">
        <v>-8.4947642785520507</v>
      </c>
      <c r="M38" s="195">
        <v>-1.7940996280565999</v>
      </c>
      <c r="N38" s="195">
        <v>-10.1364593722828</v>
      </c>
      <c r="O38" s="195">
        <v>-8.9032373899438895</v>
      </c>
      <c r="P38" s="195">
        <v>1.3723273907578499</v>
      </c>
      <c r="Q38" s="195">
        <v>-7.2390128647690704</v>
      </c>
      <c r="R38" s="58"/>
    </row>
    <row r="39" spans="1:18">
      <c r="A39" s="40" t="s">
        <v>37</v>
      </c>
      <c r="B39" s="19" t="s">
        <v>37</v>
      </c>
      <c r="C39" s="41" t="s">
        <v>11</v>
      </c>
      <c r="D39" s="42" t="s">
        <v>12</v>
      </c>
      <c r="E39" s="19"/>
      <c r="F39" s="190">
        <v>56.939294949216503</v>
      </c>
      <c r="G39" s="191">
        <v>57.9696560687862</v>
      </c>
      <c r="H39" s="192">
        <v>110.12912068310099</v>
      </c>
      <c r="I39" s="193">
        <v>104.642746261363</v>
      </c>
      <c r="J39" s="192">
        <v>62.706744850729898</v>
      </c>
      <c r="K39" s="193">
        <v>60.661040108644897</v>
      </c>
      <c r="L39" s="190">
        <v>-1.7774145810819699</v>
      </c>
      <c r="M39" s="191">
        <v>5.2429572213589397</v>
      </c>
      <c r="N39" s="191">
        <v>3.3723535541446399</v>
      </c>
      <c r="O39" s="191">
        <v>6.2515591957788601</v>
      </c>
      <c r="P39" s="191">
        <v>2.7852762780777098</v>
      </c>
      <c r="Q39" s="191">
        <v>0.958355790305774</v>
      </c>
      <c r="R39" s="58"/>
    </row>
    <row r="40" spans="1:18">
      <c r="A40" s="40" t="s">
        <v>38</v>
      </c>
      <c r="B40" s="19" t="s">
        <v>38</v>
      </c>
      <c r="C40" s="41" t="s">
        <v>11</v>
      </c>
      <c r="D40" s="42" t="s">
        <v>12</v>
      </c>
      <c r="E40" s="19"/>
      <c r="F40" s="194">
        <v>53.4299788539277</v>
      </c>
      <c r="G40" s="195">
        <v>54.139933357904098</v>
      </c>
      <c r="H40" s="196">
        <v>111.416374825844</v>
      </c>
      <c r="I40" s="197">
        <v>112.98565842577899</v>
      </c>
      <c r="J40" s="196">
        <v>59.529745509261602</v>
      </c>
      <c r="K40" s="197">
        <v>61.170360175706399</v>
      </c>
      <c r="L40" s="194">
        <v>-1.31133243050583</v>
      </c>
      <c r="M40" s="195">
        <v>-1.38892282595852</v>
      </c>
      <c r="N40" s="195">
        <v>-2.68204186101286</v>
      </c>
      <c r="O40" s="195">
        <v>-2.0364225703180399</v>
      </c>
      <c r="P40" s="195">
        <v>0.66341228591414703</v>
      </c>
      <c r="Q40" s="195">
        <v>-0.65661968504483903</v>
      </c>
      <c r="R40" s="58"/>
    </row>
    <row r="41" spans="1:18">
      <c r="A41" s="40" t="s">
        <v>39</v>
      </c>
      <c r="B41" s="19" t="s">
        <v>39</v>
      </c>
      <c r="C41" s="41" t="s">
        <v>11</v>
      </c>
      <c r="D41" s="42" t="s">
        <v>12</v>
      </c>
      <c r="E41" s="19"/>
      <c r="F41" s="190">
        <v>57.593626026960301</v>
      </c>
      <c r="G41" s="191">
        <v>56.481760009716297</v>
      </c>
      <c r="H41" s="192">
        <v>122.463222748696</v>
      </c>
      <c r="I41" s="193">
        <v>120.216875081262</v>
      </c>
      <c r="J41" s="192">
        <v>70.531010530447602</v>
      </c>
      <c r="K41" s="193">
        <v>67.900606874578898</v>
      </c>
      <c r="L41" s="190">
        <v>1.9685399623750699</v>
      </c>
      <c r="M41" s="191">
        <v>1.8685793204288199</v>
      </c>
      <c r="N41" s="191">
        <v>3.8739030134552199</v>
      </c>
      <c r="O41" s="191">
        <v>1.65233082354668</v>
      </c>
      <c r="P41" s="191">
        <v>-2.13872024200416</v>
      </c>
      <c r="Q41" s="191">
        <v>-0.212281842276341</v>
      </c>
      <c r="R41" s="58"/>
    </row>
    <row r="42" spans="1:18">
      <c r="A42" s="2" t="s">
        <v>81</v>
      </c>
      <c r="B42" s="19" t="s">
        <v>81</v>
      </c>
      <c r="C42" s="41" t="s">
        <v>11</v>
      </c>
      <c r="D42" s="42">
        <v>1</v>
      </c>
      <c r="E42" s="1"/>
      <c r="F42" s="194">
        <v>58.130045750311602</v>
      </c>
      <c r="G42" s="195">
        <v>62.019225710046399</v>
      </c>
      <c r="H42" s="196">
        <v>128.97189325980099</v>
      </c>
      <c r="I42" s="197">
        <v>127.38917476510601</v>
      </c>
      <c r="J42" s="196">
        <v>74.971420556965896</v>
      </c>
      <c r="K42" s="197">
        <v>79.005779827736703</v>
      </c>
      <c r="L42" s="194">
        <v>-6.2709263380964204</v>
      </c>
      <c r="M42" s="195">
        <v>1.2424277789804401</v>
      </c>
      <c r="N42" s="195">
        <v>-5.1064102899398804</v>
      </c>
      <c r="O42" s="195">
        <v>-4.3720831526130102</v>
      </c>
      <c r="P42" s="195">
        <v>0.77384272169548196</v>
      </c>
      <c r="Q42" s="195">
        <v>-5.5456107234511798</v>
      </c>
      <c r="R42" s="57"/>
    </row>
    <row r="43" spans="1:18">
      <c r="A43" s="2" t="s">
        <v>82</v>
      </c>
      <c r="B43" s="19" t="s">
        <v>82</v>
      </c>
      <c r="C43" s="41" t="s">
        <v>11</v>
      </c>
      <c r="D43" s="42">
        <v>1</v>
      </c>
      <c r="E43" s="1"/>
      <c r="F43" s="190">
        <v>53.537719858805602</v>
      </c>
      <c r="G43" s="191">
        <v>52.895493431817101</v>
      </c>
      <c r="H43" s="192">
        <v>103.74353759642599</v>
      </c>
      <c r="I43" s="193">
        <v>103.44273555828001</v>
      </c>
      <c r="J43" s="192">
        <v>55.541924529989302</v>
      </c>
      <c r="K43" s="193">
        <v>54.7165453929222</v>
      </c>
      <c r="L43" s="190">
        <v>1.21414204750049</v>
      </c>
      <c r="M43" s="191">
        <v>0.29079087721542302</v>
      </c>
      <c r="N43" s="191">
        <v>1.50846353902649</v>
      </c>
      <c r="O43" s="191">
        <v>2.80113521851449</v>
      </c>
      <c r="P43" s="191">
        <v>1.2734619699873699</v>
      </c>
      <c r="Q43" s="191">
        <v>2.5030656547244199</v>
      </c>
      <c r="R43" s="57"/>
    </row>
    <row r="44" spans="1:18">
      <c r="A44" s="2" t="s">
        <v>83</v>
      </c>
      <c r="B44" s="19" t="s">
        <v>83</v>
      </c>
      <c r="C44" s="41" t="s">
        <v>11</v>
      </c>
      <c r="D44" s="42">
        <v>1</v>
      </c>
      <c r="E44" s="1"/>
      <c r="F44" s="194">
        <v>70.662954330462895</v>
      </c>
      <c r="G44" s="195">
        <v>70.149347488103999</v>
      </c>
      <c r="H44" s="196">
        <v>110.476164126131</v>
      </c>
      <c r="I44" s="197">
        <v>106.78865773181001</v>
      </c>
      <c r="J44" s="196">
        <v>78.065721402495896</v>
      </c>
      <c r="K44" s="197">
        <v>74.911546590169394</v>
      </c>
      <c r="L44" s="194">
        <v>0.73216196693206503</v>
      </c>
      <c r="M44" s="195">
        <v>3.45308806444854</v>
      </c>
      <c r="N44" s="195">
        <v>4.2105322288731699</v>
      </c>
      <c r="O44" s="195">
        <v>11.875582342979699</v>
      </c>
      <c r="P44" s="195">
        <v>7.3553507022420401</v>
      </c>
      <c r="Q44" s="195">
        <v>8.1413657495503902</v>
      </c>
      <c r="R44" s="57"/>
    </row>
    <row r="45" spans="1:18">
      <c r="B45" s="19"/>
      <c r="C45" s="41"/>
      <c r="D45" s="42"/>
      <c r="F45" s="59"/>
      <c r="G45" s="60"/>
      <c r="H45" s="61"/>
      <c r="I45" s="62"/>
      <c r="J45" s="61"/>
      <c r="K45" s="62"/>
      <c r="L45" s="59"/>
      <c r="M45" s="60"/>
      <c r="N45" s="60"/>
      <c r="O45" s="60"/>
      <c r="P45" s="60"/>
      <c r="Q45" s="60"/>
    </row>
    <row r="46" spans="1:18">
      <c r="B46" s="19"/>
      <c r="C46" s="41"/>
      <c r="D46" s="42"/>
    </row>
    <row r="47" spans="1:18">
      <c r="A47" s="33" t="s">
        <v>50</v>
      </c>
      <c r="B47" s="19" t="s">
        <v>50</v>
      </c>
      <c r="C47" s="41" t="s">
        <v>11</v>
      </c>
      <c r="D47" s="42" t="s">
        <v>12</v>
      </c>
      <c r="F47" s="201">
        <v>64.573985975204295</v>
      </c>
      <c r="G47" s="202">
        <v>63.201729242477697</v>
      </c>
      <c r="H47" s="203">
        <v>127.00178546106901</v>
      </c>
      <c r="I47" s="204">
        <v>123.712532604277</v>
      </c>
      <c r="J47" s="203">
        <v>82.010115131890302</v>
      </c>
      <c r="K47" s="204">
        <v>78.188459895567405</v>
      </c>
      <c r="L47" s="201">
        <v>2.17123289057775</v>
      </c>
      <c r="M47" s="202">
        <v>2.6587870990514699</v>
      </c>
      <c r="N47" s="202">
        <v>4.8877484496142696</v>
      </c>
      <c r="O47" s="202">
        <v>7.9626913477073797</v>
      </c>
      <c r="P47" s="202">
        <v>2.931651163787</v>
      </c>
      <c r="Q47" s="202">
        <v>5.1665370286699002</v>
      </c>
    </row>
    <row r="48" spans="1:18">
      <c r="A48" s="40" t="s">
        <v>51</v>
      </c>
      <c r="B48" s="19" t="s">
        <v>51</v>
      </c>
      <c r="C48" s="41" t="s">
        <v>11</v>
      </c>
      <c r="D48" s="42" t="s">
        <v>12</v>
      </c>
      <c r="F48" s="205">
        <v>54.311970711142301</v>
      </c>
      <c r="G48" s="206">
        <v>57.722007722007703</v>
      </c>
      <c r="H48" s="207">
        <v>119.29506002110701</v>
      </c>
      <c r="I48" s="208">
        <v>116.815999242758</v>
      </c>
      <c r="J48" s="207">
        <v>64.791498058503706</v>
      </c>
      <c r="K48" s="208">
        <v>67.428540103445698</v>
      </c>
      <c r="L48" s="205">
        <v>-5.9076895372182801</v>
      </c>
      <c r="M48" s="206">
        <v>2.1221928455169201</v>
      </c>
      <c r="N48" s="206">
        <v>-3.9108692563955501</v>
      </c>
      <c r="O48" s="206">
        <v>-5.3563712232167298</v>
      </c>
      <c r="P48" s="206">
        <v>-1.5043345232024401</v>
      </c>
      <c r="Q48" s="206">
        <v>-7.3231526471887403</v>
      </c>
    </row>
    <row r="49" spans="1:17">
      <c r="A49" s="40" t="s">
        <v>52</v>
      </c>
      <c r="B49" s="19" t="s">
        <v>52</v>
      </c>
      <c r="C49" s="41" t="s">
        <v>11</v>
      </c>
      <c r="D49" s="42" t="s">
        <v>12</v>
      </c>
      <c r="F49" s="209">
        <v>53.439469960118302</v>
      </c>
      <c r="G49" s="210">
        <v>53.697092499678298</v>
      </c>
      <c r="H49" s="211">
        <v>124.715565258735</v>
      </c>
      <c r="I49" s="212">
        <v>127.550482405438</v>
      </c>
      <c r="J49" s="211">
        <v>66.647337032033903</v>
      </c>
      <c r="K49" s="212">
        <v>68.490900521034305</v>
      </c>
      <c r="L49" s="209">
        <v>-0.47976999790362601</v>
      </c>
      <c r="M49" s="210">
        <v>-2.2225844177456699</v>
      </c>
      <c r="N49" s="210">
        <v>-2.6916911224348699</v>
      </c>
      <c r="O49" s="210">
        <v>-2.6916911224348699</v>
      </c>
      <c r="P49" s="210">
        <v>0</v>
      </c>
      <c r="Q49" s="210">
        <v>-0.47976999790362601</v>
      </c>
    </row>
    <row r="50" spans="1:17">
      <c r="A50" s="40" t="s">
        <v>53</v>
      </c>
      <c r="B50" s="19" t="s">
        <v>53</v>
      </c>
      <c r="C50" s="41" t="s">
        <v>11</v>
      </c>
      <c r="D50" s="42" t="s">
        <v>12</v>
      </c>
      <c r="F50" s="205">
        <v>65.6084476067727</v>
      </c>
      <c r="G50" s="206">
        <v>62.395198841676901</v>
      </c>
      <c r="H50" s="207">
        <v>136.15136574151899</v>
      </c>
      <c r="I50" s="208">
        <v>132.63932726646601</v>
      </c>
      <c r="J50" s="207">
        <v>89.326797458430406</v>
      </c>
      <c r="K50" s="208">
        <v>82.760571990174299</v>
      </c>
      <c r="L50" s="205">
        <v>5.1498333601744699</v>
      </c>
      <c r="M50" s="206">
        <v>2.6478108321504799</v>
      </c>
      <c r="N50" s="206">
        <v>7.9340020378733502</v>
      </c>
      <c r="O50" s="206">
        <v>5.8236933467737302</v>
      </c>
      <c r="P50" s="206">
        <v>-1.9551843267695399</v>
      </c>
      <c r="Q50" s="206">
        <v>3.09396029869204</v>
      </c>
    </row>
    <row r="51" spans="1:17">
      <c r="A51" s="40" t="s">
        <v>54</v>
      </c>
      <c r="B51" s="19" t="s">
        <v>54</v>
      </c>
      <c r="C51" s="41" t="s">
        <v>11</v>
      </c>
      <c r="D51" s="42" t="s">
        <v>12</v>
      </c>
      <c r="F51" s="209">
        <v>71.575118518540705</v>
      </c>
      <c r="G51" s="210">
        <v>68.592871379339897</v>
      </c>
      <c r="H51" s="211">
        <v>161.06371602137301</v>
      </c>
      <c r="I51" s="212">
        <v>152.75356433690001</v>
      </c>
      <c r="J51" s="211">
        <v>115.281545632663</v>
      </c>
      <c r="K51" s="212">
        <v>104.77805591296701</v>
      </c>
      <c r="L51" s="209">
        <v>4.3477508365381503</v>
      </c>
      <c r="M51" s="210">
        <v>5.4402342233696102</v>
      </c>
      <c r="N51" s="210">
        <v>10.024512888863899</v>
      </c>
      <c r="O51" s="210">
        <v>10.8877746760256</v>
      </c>
      <c r="P51" s="210">
        <v>0.78460859720751197</v>
      </c>
      <c r="Q51" s="210">
        <v>5.1664722605942996</v>
      </c>
    </row>
    <row r="52" spans="1:17">
      <c r="A52" s="40" t="s">
        <v>55</v>
      </c>
      <c r="B52" s="19" t="s">
        <v>55</v>
      </c>
      <c r="C52" s="41" t="s">
        <v>11</v>
      </c>
      <c r="D52" s="42" t="s">
        <v>12</v>
      </c>
      <c r="F52" s="205">
        <v>55.139329070946097</v>
      </c>
      <c r="G52" s="206">
        <v>55.265904943983898</v>
      </c>
      <c r="H52" s="207">
        <v>106.848294944144</v>
      </c>
      <c r="I52" s="208">
        <v>104.03074990474801</v>
      </c>
      <c r="J52" s="207">
        <v>58.915432955947097</v>
      </c>
      <c r="K52" s="208">
        <v>57.493535354872002</v>
      </c>
      <c r="L52" s="205">
        <v>-0.22903067119972001</v>
      </c>
      <c r="M52" s="206">
        <v>2.7083771307772602</v>
      </c>
      <c r="N52" s="206">
        <v>2.4731434452563001</v>
      </c>
      <c r="O52" s="206">
        <v>4.5018154572408697</v>
      </c>
      <c r="P52" s="206">
        <v>1.9797109211042501</v>
      </c>
      <c r="Q52" s="206">
        <v>1.74614610469411</v>
      </c>
    </row>
    <row r="53" spans="1:17">
      <c r="A53" s="40" t="s">
        <v>56</v>
      </c>
      <c r="B53" s="19" t="s">
        <v>56</v>
      </c>
      <c r="C53" s="41" t="s">
        <v>11</v>
      </c>
      <c r="D53" s="42" t="s">
        <v>12</v>
      </c>
      <c r="F53" s="209">
        <v>56.028946504828397</v>
      </c>
      <c r="G53" s="210">
        <v>59.4977052524222</v>
      </c>
      <c r="H53" s="211">
        <v>110.860439166135</v>
      </c>
      <c r="I53" s="212">
        <v>111.65143897884801</v>
      </c>
      <c r="J53" s="211">
        <v>62.113936155412198</v>
      </c>
      <c r="K53" s="212">
        <v>66.430044073723295</v>
      </c>
      <c r="L53" s="209">
        <v>-5.8300714840637102</v>
      </c>
      <c r="M53" s="210">
        <v>-0.70845465132103602</v>
      </c>
      <c r="N53" s="210">
        <v>-6.4972227227805499</v>
      </c>
      <c r="O53" s="210">
        <v>-5.6795307000666799</v>
      </c>
      <c r="P53" s="210">
        <v>0.87451094665301099</v>
      </c>
      <c r="Q53" s="210">
        <v>-5.0065451507365299</v>
      </c>
    </row>
    <row r="54" spans="1:17">
      <c r="A54" s="40" t="s">
        <v>57</v>
      </c>
      <c r="B54" s="19" t="s">
        <v>57</v>
      </c>
      <c r="C54" s="41" t="s">
        <v>11</v>
      </c>
      <c r="D54" s="42" t="s">
        <v>12</v>
      </c>
      <c r="F54" s="205">
        <v>53.976968626924098</v>
      </c>
      <c r="G54" s="206">
        <v>56.192720859387499</v>
      </c>
      <c r="H54" s="207">
        <v>119.462225420995</v>
      </c>
      <c r="I54" s="208">
        <v>118.966159420289</v>
      </c>
      <c r="J54" s="207">
        <v>64.482087936515995</v>
      </c>
      <c r="K54" s="208">
        <v>66.850321880177404</v>
      </c>
      <c r="L54" s="205">
        <v>-3.9431303531428701</v>
      </c>
      <c r="M54" s="206">
        <v>0.41698076421288399</v>
      </c>
      <c r="N54" s="206">
        <v>-3.5425916840104299</v>
      </c>
      <c r="O54" s="206">
        <v>-3.2963832600260599</v>
      </c>
      <c r="P54" s="206">
        <v>0.25525092191758803</v>
      </c>
      <c r="Q54" s="206">
        <v>-3.6979443078040899</v>
      </c>
    </row>
    <row r="55" spans="1:17">
      <c r="A55" s="40" t="s">
        <v>58</v>
      </c>
      <c r="B55" s="19" t="s">
        <v>58</v>
      </c>
      <c r="C55" s="41" t="s">
        <v>11</v>
      </c>
      <c r="D55" s="42" t="s">
        <v>12</v>
      </c>
      <c r="F55" s="209">
        <v>47.232341457032</v>
      </c>
      <c r="G55" s="210">
        <v>50.746070782263899</v>
      </c>
      <c r="H55" s="211">
        <v>92.814538873701395</v>
      </c>
      <c r="I55" s="212">
        <v>92.053293688115502</v>
      </c>
      <c r="J55" s="211">
        <v>43.838479922596399</v>
      </c>
      <c r="K55" s="212">
        <v>46.713429572376398</v>
      </c>
      <c r="L55" s="209">
        <v>-6.9241406695471204</v>
      </c>
      <c r="M55" s="210">
        <v>0.82696137757445298</v>
      </c>
      <c r="N55" s="210">
        <v>-6.1544392610387497</v>
      </c>
      <c r="O55" s="210">
        <v>-9.6654751745906395</v>
      </c>
      <c r="P55" s="210">
        <v>-3.74129142167748</v>
      </c>
      <c r="Q55" s="210">
        <v>-10.4063798103299</v>
      </c>
    </row>
    <row r="56" spans="1:17">
      <c r="A56" s="40" t="s">
        <v>59</v>
      </c>
      <c r="B56" s="19" t="s">
        <v>59</v>
      </c>
      <c r="C56" s="41" t="s">
        <v>11</v>
      </c>
      <c r="D56" s="42" t="s">
        <v>12</v>
      </c>
      <c r="F56" s="205">
        <v>58.584265921269001</v>
      </c>
      <c r="G56" s="206">
        <v>58.222615121648502</v>
      </c>
      <c r="H56" s="207">
        <v>128.50113596530801</v>
      </c>
      <c r="I56" s="208">
        <v>128.393318911401</v>
      </c>
      <c r="J56" s="207">
        <v>75.281447205768004</v>
      </c>
      <c r="K56" s="208">
        <v>74.753947911695704</v>
      </c>
      <c r="L56" s="205">
        <v>0.62115176184534204</v>
      </c>
      <c r="M56" s="206">
        <v>8.3974037607249002E-2</v>
      </c>
      <c r="N56" s="206">
        <v>0.70564740566668105</v>
      </c>
      <c r="O56" s="206">
        <v>3.1085739033809299</v>
      </c>
      <c r="P56" s="206">
        <v>2.3860891217298699</v>
      </c>
      <c r="Q56" s="206">
        <v>3.0220621181940301</v>
      </c>
    </row>
    <row r="57" spans="1:17">
      <c r="A57" s="63" t="s">
        <v>65</v>
      </c>
      <c r="B57" s="19" t="s">
        <v>71</v>
      </c>
      <c r="C57" s="41" t="s">
        <v>11</v>
      </c>
      <c r="D57" s="42" t="s">
        <v>12</v>
      </c>
      <c r="F57" s="209">
        <v>62.7782380557856</v>
      </c>
      <c r="G57" s="210">
        <v>60.299830820053401</v>
      </c>
      <c r="H57" s="211">
        <v>326.89489399067702</v>
      </c>
      <c r="I57" s="212">
        <v>314.67872910714698</v>
      </c>
      <c r="J57" s="211">
        <v>205.21885474167499</v>
      </c>
      <c r="K57" s="212">
        <v>189.75074127830399</v>
      </c>
      <c r="L57" s="209">
        <v>4.1101396173536804</v>
      </c>
      <c r="M57" s="210">
        <v>3.8821069724639199</v>
      </c>
      <c r="N57" s="210">
        <v>8.1518066064808892</v>
      </c>
      <c r="O57" s="210">
        <v>14.308080791010299</v>
      </c>
      <c r="P57" s="210">
        <v>5.6922527488879604</v>
      </c>
      <c r="Q57" s="210">
        <v>10.0363519015935</v>
      </c>
    </row>
    <row r="58" spans="1:17">
      <c r="A58" s="19" t="s">
        <v>66</v>
      </c>
      <c r="B58" t="s">
        <v>72</v>
      </c>
      <c r="C58" s="41" t="s">
        <v>11</v>
      </c>
      <c r="D58" s="42" t="s">
        <v>12</v>
      </c>
      <c r="F58" s="205">
        <v>70.174752827042099</v>
      </c>
      <c r="G58" s="206">
        <v>68.879768130929904</v>
      </c>
      <c r="H58" s="207">
        <v>202.312722952332</v>
      </c>
      <c r="I58" s="208">
        <v>196.85553058278799</v>
      </c>
      <c r="J58" s="207">
        <v>141.97245326945699</v>
      </c>
      <c r="K58" s="208">
        <v>135.59363301833599</v>
      </c>
      <c r="L58" s="205">
        <v>1.8800654114436199</v>
      </c>
      <c r="M58" s="206">
        <v>2.77218138265544</v>
      </c>
      <c r="N58" s="206">
        <v>4.7043656174168502</v>
      </c>
      <c r="O58" s="206">
        <v>6.6679438303077099</v>
      </c>
      <c r="P58" s="206">
        <v>1.87535467247434</v>
      </c>
      <c r="Q58" s="206">
        <v>3.7906779784570501</v>
      </c>
    </row>
    <row r="59" spans="1:17">
      <c r="A59" s="63" t="s">
        <v>67</v>
      </c>
      <c r="B59" t="s">
        <v>73</v>
      </c>
      <c r="C59" s="41" t="s">
        <v>11</v>
      </c>
      <c r="D59" s="42" t="s">
        <v>12</v>
      </c>
      <c r="F59" s="209">
        <v>70.9138794005748</v>
      </c>
      <c r="G59" s="210">
        <v>68.272674284778802</v>
      </c>
      <c r="H59" s="211">
        <v>160.005387841816</v>
      </c>
      <c r="I59" s="212">
        <v>153.72823522775599</v>
      </c>
      <c r="J59" s="211">
        <v>113.466027768567</v>
      </c>
      <c r="K59" s="212">
        <v>104.954377320784</v>
      </c>
      <c r="L59" s="209">
        <v>3.8686123598719</v>
      </c>
      <c r="M59" s="210">
        <v>4.0832789140913102</v>
      </c>
      <c r="N59" s="210">
        <v>8.1098575067217897</v>
      </c>
      <c r="O59" s="210">
        <v>9.6128771508303998</v>
      </c>
      <c r="P59" s="210">
        <v>1.3902706735277599</v>
      </c>
      <c r="Q59" s="210">
        <v>5.3126672165114304</v>
      </c>
    </row>
    <row r="60" spans="1:17">
      <c r="A60" s="19" t="s">
        <v>68</v>
      </c>
      <c r="B60" t="s">
        <v>74</v>
      </c>
      <c r="C60" s="41" t="s">
        <v>11</v>
      </c>
      <c r="D60" s="42" t="s">
        <v>12</v>
      </c>
      <c r="F60" s="205">
        <v>67.274375564493894</v>
      </c>
      <c r="G60" s="206">
        <v>64.913727312993203</v>
      </c>
      <c r="H60" s="207">
        <v>130.61624479665201</v>
      </c>
      <c r="I60" s="208">
        <v>126.667468197204</v>
      </c>
      <c r="J60" s="207">
        <v>87.871263072739097</v>
      </c>
      <c r="K60" s="208">
        <v>82.224574899805901</v>
      </c>
      <c r="L60" s="205">
        <v>3.6365932896109801</v>
      </c>
      <c r="M60" s="206">
        <v>3.1174354833559401</v>
      </c>
      <c r="N60" s="206">
        <v>6.8673972225625901</v>
      </c>
      <c r="O60" s="206">
        <v>5.9335991126278502</v>
      </c>
      <c r="P60" s="206">
        <v>-0.87379138465401895</v>
      </c>
      <c r="Q60" s="206">
        <v>2.7310256660974299</v>
      </c>
    </row>
    <row r="61" spans="1:17">
      <c r="A61" s="63" t="s">
        <v>69</v>
      </c>
      <c r="B61" t="s">
        <v>75</v>
      </c>
      <c r="C61" s="41" t="s">
        <v>11</v>
      </c>
      <c r="D61" s="42" t="s">
        <v>12</v>
      </c>
      <c r="F61" s="209">
        <v>61.213595576993001</v>
      </c>
      <c r="G61" s="210">
        <v>59.597284712190003</v>
      </c>
      <c r="H61" s="211">
        <v>94.409222840119796</v>
      </c>
      <c r="I61" s="212">
        <v>91.247991333864505</v>
      </c>
      <c r="J61" s="211">
        <v>57.791279856732999</v>
      </c>
      <c r="K61" s="212">
        <v>54.3813251893977</v>
      </c>
      <c r="L61" s="209">
        <v>2.7120545384048702</v>
      </c>
      <c r="M61" s="210">
        <v>3.4644395564705799</v>
      </c>
      <c r="N61" s="210">
        <v>6.2704515850970104</v>
      </c>
      <c r="O61" s="210">
        <v>7.7565731810189797</v>
      </c>
      <c r="P61" s="210">
        <v>1.39843350033377</v>
      </c>
      <c r="Q61" s="210">
        <v>4.1484143179510102</v>
      </c>
    </row>
    <row r="62" spans="1:17">
      <c r="A62" s="19" t="s">
        <v>70</v>
      </c>
      <c r="B62" t="s">
        <v>76</v>
      </c>
      <c r="C62" s="41" t="s">
        <v>11</v>
      </c>
      <c r="D62" s="42" t="s">
        <v>12</v>
      </c>
      <c r="F62" s="205">
        <v>54.965111105841501</v>
      </c>
      <c r="G62" s="206">
        <v>54.608220885808798</v>
      </c>
      <c r="H62" s="207">
        <v>68.311462246392296</v>
      </c>
      <c r="I62" s="208">
        <v>68.001326412815402</v>
      </c>
      <c r="J62" s="207">
        <v>37.547471121754498</v>
      </c>
      <c r="K62" s="208">
        <v>37.1343145327901</v>
      </c>
      <c r="L62" s="205">
        <v>0.65354668993704101</v>
      </c>
      <c r="M62" s="206">
        <v>0.45607321200499501</v>
      </c>
      <c r="N62" s="206">
        <v>1.1126005533227801</v>
      </c>
      <c r="O62" s="206">
        <v>0.65864908092835195</v>
      </c>
      <c r="P62" s="206">
        <v>-0.44895638121288001</v>
      </c>
      <c r="Q62" s="206">
        <v>0.20165616915548301</v>
      </c>
    </row>
  </sheetData>
  <sheetProtection selectLockedCells="1" selectUnlockedCells="1"/>
  <mergeCells count="6">
    <mergeCell ref="F1:Q1"/>
    <mergeCell ref="C6:D6"/>
    <mergeCell ref="F6:Q6"/>
    <mergeCell ref="F7:G7"/>
    <mergeCell ref="J7:K7"/>
    <mergeCell ref="H7:I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7" tint="0.79998168889431442"/>
    <outlinePr summaryBelow="0" summaryRight="0"/>
    <pageSetUpPr autoPageBreaks="0" fitToPage="1"/>
  </sheetPr>
  <dimension ref="A1:AX100"/>
  <sheetViews>
    <sheetView workbookViewId="0">
      <selection activeCell="U10" sqref="U10"/>
    </sheetView>
  </sheetViews>
  <sheetFormatPr defaultRowHeight="12.75"/>
  <cols>
    <col min="1" max="1" width="4.28515625" customWidth="1"/>
    <col min="2" max="2" width="3.42578125" customWidth="1"/>
    <col min="3" max="3" width="6.85546875" customWidth="1"/>
    <col min="4" max="4" width="9.140625" customWidth="1"/>
    <col min="5" max="5" width="39" customWidth="1"/>
    <col min="6" max="6" width="24.7109375" customWidth="1"/>
    <col min="7" max="11" width="9.140625" customWidth="1"/>
    <col min="12" max="12" width="18.28515625" customWidth="1"/>
    <col min="13" max="50" width="9.140625" customWidth="1"/>
  </cols>
  <sheetData>
    <row r="1" spans="1:50" ht="15" customHeight="1">
      <c r="A1" s="8"/>
      <c r="B1" s="8" t="s">
        <v>40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</row>
    <row r="2" spans="1:50" ht="84" customHeight="1">
      <c r="A2" s="8"/>
      <c r="B2" s="9"/>
      <c r="C2" s="10"/>
      <c r="D2" s="8"/>
      <c r="E2" s="8"/>
      <c r="F2" s="8"/>
      <c r="G2" s="8"/>
      <c r="H2" s="8"/>
      <c r="I2" s="8"/>
      <c r="J2" s="8"/>
      <c r="K2" s="11"/>
      <c r="L2" s="8"/>
      <c r="M2" s="11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</row>
    <row r="3" spans="1:50" ht="15" customHeight="1">
      <c r="A3" s="8"/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</row>
    <row r="4" spans="1:50" ht="15" customHeight="1">
      <c r="A4" s="12" t="s">
        <v>41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</row>
    <row r="5" spans="1:50" ht="15" customHeight="1">
      <c r="A5" s="129" t="str">
        <f>HYPERLINK("http://www.str.com/data-insights/resources/glossary", "For all STR definitions, please visit www.str.com/data-insights/resources/glossary")</f>
        <v>For all STR definitions, please visit www.str.com/data-insights/resources/glossary</v>
      </c>
      <c r="B5" s="129"/>
      <c r="C5" s="129"/>
      <c r="D5" s="129"/>
      <c r="E5" s="129"/>
      <c r="F5" s="129"/>
      <c r="G5" s="13"/>
      <c r="H5" s="13"/>
      <c r="I5" s="13"/>
      <c r="J5" s="13"/>
      <c r="K5" s="13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</row>
    <row r="6" spans="1:50" ht="1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</row>
    <row r="7" spans="1:50" ht="1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</row>
    <row r="8" spans="1:50" ht="15" customHeight="1">
      <c r="A8" s="12" t="s">
        <v>42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</row>
    <row r="9" spans="1:50" ht="15" customHeight="1">
      <c r="A9" s="129" t="str">
        <f>HYPERLINK("http://www.str.com/data-insights/resources/FAQ", "For all STR FAQs, please click here or visit http://www.str.com/data-insights/resources/FAQ")</f>
        <v>For all STR FAQs, please click here or visit http://www.str.com/data-insights/resources/FAQ</v>
      </c>
      <c r="B9" s="129"/>
      <c r="C9" s="129"/>
      <c r="D9" s="129"/>
      <c r="E9" s="129"/>
      <c r="F9" s="129"/>
      <c r="G9" s="13"/>
      <c r="H9" s="13"/>
      <c r="I9" s="13"/>
      <c r="J9" s="13"/>
      <c r="K9" s="13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</row>
    <row r="10" spans="1:50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</row>
    <row r="11" spans="1:50" ht="15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</row>
    <row r="12" spans="1:50" ht="15" customHeight="1">
      <c r="A12" s="129" t="str">
        <f>HYPERLINK("http://www.str.com/contact", "For additional support, please contact your regional office.")</f>
        <v>For additional support, please contact your regional office.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3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</row>
    <row r="13" spans="1:50" ht="1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</row>
    <row r="14" spans="1:50" ht="16.5" customHeight="1">
      <c r="A14" s="128" t="str">
        <f>HYPERLINK("http://www.hotelnewsnow.com/", "For the latest in industry news, visit HotelNewsNow.com.")</f>
        <v>For the latest in industry news, visit HotelNewsNow.com.</v>
      </c>
      <c r="B14" s="128"/>
      <c r="C14" s="128"/>
      <c r="D14" s="128"/>
      <c r="E14" s="128"/>
      <c r="F14" s="128"/>
      <c r="G14" s="128"/>
      <c r="H14" s="128"/>
      <c r="I14" s="128"/>
      <c r="J14" s="14"/>
      <c r="K14" s="13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</row>
    <row r="15" spans="1:50" ht="15" customHeight="1">
      <c r="A15" s="128" t="str">
        <f>HYPERLINK("http://www.hoteldataconference.com/", "To learn more about the Hotel Data Conference, visit HotelDataConference.com.")</f>
        <v>To learn more about the Hotel Data Conference, visit HotelDataConference.com.</v>
      </c>
      <c r="B15" s="128"/>
      <c r="C15" s="128"/>
      <c r="D15" s="128"/>
      <c r="E15" s="128"/>
      <c r="F15" s="128"/>
      <c r="G15" s="128"/>
      <c r="H15" s="128"/>
      <c r="I15" s="128"/>
      <c r="J15" s="14"/>
      <c r="K15" s="14"/>
      <c r="L15" s="14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</row>
    <row r="16" spans="1:50" ht="15" customHeight="1">
      <c r="A16" s="8"/>
      <c r="B16" s="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</row>
    <row r="17" spans="1:50" ht="1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</row>
    <row r="18" spans="1:50" ht="1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</row>
    <row r="19" spans="1:50" ht="1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</row>
    <row r="20" spans="1:50" ht="1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</row>
    <row r="21" spans="1:50" ht="1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</row>
    <row r="22" spans="1:50" ht="1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</row>
    <row r="23" spans="1:50" ht="1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0" ht="1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</row>
    <row r="25" spans="1:50" ht="1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</row>
    <row r="26" spans="1:50" ht="1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</row>
    <row r="27" spans="1:50" ht="1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</row>
    <row r="28" spans="1:50" ht="1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</row>
    <row r="29" spans="1:50" ht="1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</row>
    <row r="30" spans="1:50" ht="1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</row>
    <row r="31" spans="1:50" ht="1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</row>
    <row r="32" spans="1:50" ht="1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</row>
    <row r="33" spans="1:50" ht="1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</row>
    <row r="34" spans="1:50" ht="1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</row>
    <row r="35" spans="1:50" ht="1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</row>
    <row r="36" spans="1:50" ht="1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</row>
    <row r="37" spans="1:50" ht="1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</row>
    <row r="38" spans="1:50" ht="1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</row>
    <row r="39" spans="1:50" ht="1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</row>
    <row r="40" spans="1:50" ht="1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</row>
    <row r="41" spans="1:50" ht="1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</row>
    <row r="42" spans="1:50" ht="1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</row>
    <row r="43" spans="1:50" ht="1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</row>
    <row r="44" spans="1:50" ht="1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</row>
    <row r="45" spans="1:50" ht="1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</row>
    <row r="46" spans="1:50" ht="1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</row>
    <row r="47" spans="1:50" ht="1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</row>
    <row r="48" spans="1:50" ht="1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</row>
    <row r="49" spans="1:50" ht="1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</row>
    <row r="50" spans="1:50" ht="1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</row>
    <row r="51" spans="1:50" ht="1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</row>
    <row r="52" spans="1:50" ht="1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</row>
    <row r="53" spans="1:50" ht="1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</row>
    <row r="54" spans="1:50" ht="1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</row>
    <row r="55" spans="1:50" ht="1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</row>
    <row r="56" spans="1:50" ht="1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</row>
    <row r="57" spans="1:50" ht="1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</row>
    <row r="58" spans="1:50" ht="1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</row>
    <row r="59" spans="1:50" ht="1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</row>
    <row r="60" spans="1:50" ht="1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</row>
    <row r="61" spans="1:50" ht="1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</row>
    <row r="62" spans="1:50" ht="1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</row>
    <row r="63" spans="1:50" ht="1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</row>
    <row r="64" spans="1:50" ht="1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</row>
    <row r="65" spans="1:50" ht="1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</row>
    <row r="66" spans="1:50" ht="1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</row>
    <row r="67" spans="1:50" ht="1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</row>
    <row r="68" spans="1:50" ht="1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</row>
    <row r="69" spans="1:50" ht="1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</row>
    <row r="70" spans="1:50" ht="1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</row>
    <row r="71" spans="1:50" ht="1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</row>
    <row r="72" spans="1:50" ht="1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</row>
    <row r="73" spans="1:50" ht="1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</row>
    <row r="74" spans="1:50" ht="1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</row>
    <row r="75" spans="1:50" ht="1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</row>
    <row r="76" spans="1:50" ht="1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</row>
    <row r="77" spans="1:50" ht="1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</row>
    <row r="78" spans="1:50" ht="1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</row>
    <row r="79" spans="1:50" ht="1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</row>
    <row r="80" spans="1:50" ht="1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</row>
    <row r="81" spans="1:50" ht="1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</row>
    <row r="82" spans="1:50" ht="1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</row>
    <row r="83" spans="1:50" ht="1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</row>
    <row r="84" spans="1:50" ht="1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</row>
    <row r="85" spans="1:50" ht="1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</row>
    <row r="86" spans="1:50" ht="1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</row>
    <row r="87" spans="1:50" ht="1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</row>
    <row r="88" spans="1:50" ht="1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</row>
    <row r="89" spans="1:50" ht="1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</row>
    <row r="90" spans="1:50" ht="1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</row>
    <row r="91" spans="1:50" ht="1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</row>
    <row r="92" spans="1:50" ht="1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</row>
    <row r="93" spans="1:50" ht="1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</row>
    <row r="94" spans="1:50" ht="1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</row>
    <row r="95" spans="1:50" ht="1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</row>
    <row r="96" spans="1:50" ht="1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</row>
    <row r="97" spans="1:50" ht="1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</row>
    <row r="98" spans="1:50" ht="1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</row>
    <row r="99" spans="1:50" ht="1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</row>
    <row r="100" spans="1:50" ht="1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</row>
  </sheetData>
  <sheetProtection password="DD2A" sheet="1" objects="1" scenarios="1"/>
  <mergeCells count="6">
    <mergeCell ref="A15:I15"/>
    <mergeCell ref="A5:F5"/>
    <mergeCell ref="G12:J12"/>
    <mergeCell ref="A9:F9"/>
    <mergeCell ref="A12:F12"/>
    <mergeCell ref="A14:I14"/>
  </mergeCells>
  <phoneticPr fontId="0" type="noConversion"/>
  <printOptions gridLines="1" gridLinesSet="0"/>
  <pageMargins left="0" right="0" top="0" bottom="0" header="0.5" footer="0.5"/>
  <pageSetup scale="7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79998168889431442"/>
  </sheetPr>
  <dimension ref="A1:A2"/>
  <sheetViews>
    <sheetView workbookViewId="0"/>
  </sheetViews>
  <sheetFormatPr defaultRowHeight="12.75"/>
  <sheetData>
    <row r="1" spans="1:1">
      <c r="A1" s="4" t="s">
        <v>61</v>
      </c>
    </row>
    <row r="2" spans="1:1">
      <c r="A2" s="4" t="s">
        <v>62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79998168889431442"/>
  </sheetPr>
  <dimension ref="A1"/>
  <sheetViews>
    <sheetView workbookViewId="0"/>
  </sheetViews>
  <sheetFormatPr defaultRowHeight="12.75"/>
  <sheetData/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7" tint="0.79998168889431442"/>
  </sheetPr>
  <dimension ref="A1"/>
  <sheetViews>
    <sheetView workbookViewId="0"/>
  </sheetViews>
  <sheetFormatPr defaultRowHeight="12.75"/>
  <sheetData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7" tint="0.79998168889431442"/>
  </sheetPr>
  <dimension ref="A1"/>
  <sheetViews>
    <sheetView workbookViewId="0"/>
  </sheetViews>
  <sheetFormatPr defaultRowHeight="12.75"/>
  <sheetData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a85900e-6fd2-45c2-923c-a8c58575d173" xsi:nil="true"/>
    <_ip_UnifiedCompliancePolicyProperties xmlns="http://schemas.microsoft.com/sharepoint/v3" xsi:nil="true"/>
    <lcf76f155ced4ddcb4097134ff3c332f xmlns="e3f431ef-2a63-4b2b-860e-646449a181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29547A1AC0C9458D6DA3BF670E8E42" ma:contentTypeVersion="21" ma:contentTypeDescription="Create a new document." ma:contentTypeScope="" ma:versionID="39f8717354861d66dfe600d1c4783cdc">
  <xsd:schema xmlns:xsd="http://www.w3.org/2001/XMLSchema" xmlns:xs="http://www.w3.org/2001/XMLSchema" xmlns:p="http://schemas.microsoft.com/office/2006/metadata/properties" xmlns:ns1="http://schemas.microsoft.com/sharepoint/v3" xmlns:ns2="e3f431ef-2a63-4b2b-860e-646449a1814e" xmlns:ns3="7a85900e-6fd2-45c2-923c-a8c58575d173" targetNamespace="http://schemas.microsoft.com/office/2006/metadata/properties" ma:root="true" ma:fieldsID="1ba4f6d1896390fcbd2dbce51fb85c30" ns1:_="" ns2:_="" ns3:_="">
    <xsd:import namespace="http://schemas.microsoft.com/sharepoint/v3"/>
    <xsd:import namespace="e3f431ef-2a63-4b2b-860e-646449a1814e"/>
    <xsd:import namespace="7a85900e-6fd2-45c2-923c-a8c58575d1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f431ef-2a63-4b2b-860e-646449a181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530d2e-5552-4983-b860-cdec4d7960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5900e-6fd2-45c2-923c-a8c58575d17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1b41aab-c18e-4f90-8b01-22265f85669d}" ma:internalName="TaxCatchAll" ma:showField="CatchAllData" ma:web="7a85900e-6fd2-45c2-923c-a8c58575d1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E16892-6FA5-435B-A517-2223A37E4816}">
  <ds:schemaRefs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3f431ef-2a63-4b2b-860e-646449a1814e"/>
    <ds:schemaRef ds:uri="http://purl.org/dc/dcmitype/"/>
    <ds:schemaRef ds:uri="http://schemas.microsoft.com/office/2006/documentManagement/types"/>
    <ds:schemaRef ds:uri="7a85900e-6fd2-45c2-923c-a8c58575d173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F038E60-97D3-462E-AC35-04450D03A8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63B131-D615-46AE-B0BB-E7CF0AF66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3f431ef-2a63-4b2b-860e-646449a1814e"/>
    <ds:schemaRef ds:uri="7a85900e-6fd2-45c2-923c-a8c58575d1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a0e7531-20dc-49a7-b88e-b68840ca4168}" enabled="0" method="" siteId="{8a0e7531-20dc-49a7-b88e-b68840ca416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Current Month Report</vt:lpstr>
      <vt:lpstr>Year To Date Report</vt:lpstr>
      <vt:lpstr>Current month raw data</vt:lpstr>
      <vt:lpstr>YTD Raw Data</vt:lpstr>
      <vt:lpstr>Help</vt:lpstr>
      <vt:lpstr>Market Maps -&gt;</vt:lpstr>
      <vt:lpstr>Washington, DC Market</vt:lpstr>
      <vt:lpstr>Norfolk &amp; Virginia Beach, VA</vt:lpstr>
      <vt:lpstr>Virginia Area</vt:lpstr>
      <vt:lpstr>Richmond-Petersburg, VA</vt:lpstr>
      <vt:lpstr>Bristol &amp; Kingsport TN&amp;VA, MSA</vt:lpstr>
      <vt:lpstr>Help!Print_Area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2004-07-20T21:40:42Z</dcterms:created>
  <dcterms:modified xsi:type="dcterms:W3CDTF">2026-08-18T21:22:23Z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 By">
    <vt:lpwstr>SoftArtisans OfficeWriter for Excel 11.0.0.825 (http://officewriter.softartisans.com)</vt:lpwstr>
  </property>
  <property fmtid="{D5CDD505-2E9C-101B-9397-08002B2CF9AE}" pid="3" name="ContentTypeId">
    <vt:lpwstr>0x010100F029547A1AC0C9458D6DA3BF670E8E42</vt:lpwstr>
  </property>
  <property fmtid="{D5CDD505-2E9C-101B-9397-08002B2CF9AE}" pid="4" name="MediaServiceImageTags">
    <vt:lpwstr/>
  </property>
</Properties>
</file>