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/>
  <xr:revisionPtr revIDLastSave="19" documentId="8_{57957960-547C-42FA-88EC-8A91AF5E5E34}" xr6:coauthVersionLast="47" xr6:coauthVersionMax="47" xr10:uidLastSave="{75627477-4F65-4757-AA9E-15EF2591059F}"/>
  <workbookProtection workbookAlgorithmName="SHA-512" workbookHashValue="1o8UDiLg9N9TD2KATLTbCvmV8ydAuDRv7Wu1t/HDoF6n0hubQL8MTgJZbXqFbONP54ox2wDFyBibesz3MSxz7g==" workbookSaltValue="GKzJWlTLsZeSiru8VrkhyA==" workbookSpinCount="100000" lockStructure="1"/>
  <bookViews>
    <workbookView xWindow="28680" yWindow="-120" windowWidth="29040" windowHeight="15720" xr2:uid="{DD0F54F7-D0E5-48F9-8D2E-B2AFD3CBF5F1}"/>
  </bookViews>
  <sheets>
    <sheet name="Current Month Report" sheetId="18" r:id="rId1"/>
    <sheet name="Year To Date Report" sheetId="19" r:id="rId2"/>
    <sheet name="Current month raw data" sheetId="21" state="hidden" r:id="rId3"/>
    <sheet name="YTD Raw Data" sheetId="23" state="hidden" r:id="rId4"/>
    <sheet name="Help" sheetId="15" r:id="rId5"/>
    <sheet name="Market Maps -&gt;" sheetId="24" r:id="rId6"/>
    <sheet name="Washington, DC Market" sheetId="25" r:id="rId7"/>
    <sheet name="Norfolk &amp; Virginia Beach, VA" sheetId="26" r:id="rId8"/>
    <sheet name="Virginia Area" sheetId="27" r:id="rId9"/>
    <sheet name="Richmond-Petersburg, VA" sheetId="28" r:id="rId10"/>
    <sheet name="Bristol &amp; Kingsport TN&amp;VA, MSA" sheetId="29" r:id="rId11"/>
  </sheets>
  <definedNames>
    <definedName name="_xlnm.Print_Area" localSheetId="4">Help!$A$1:$O$31</definedName>
  </definedNames>
  <calcPr calcId="191029" iterateDelta="9.999999999999445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9" l="1"/>
  <c r="B1" i="18"/>
  <c r="M57" i="19"/>
  <c r="L57" i="19"/>
  <c r="K57" i="19"/>
  <c r="J57" i="19"/>
  <c r="I57" i="19"/>
  <c r="H57" i="19"/>
  <c r="G57" i="19"/>
  <c r="F57" i="19"/>
  <c r="E57" i="19"/>
  <c r="D57" i="19"/>
  <c r="C57" i="19"/>
  <c r="B57" i="19"/>
  <c r="M57" i="18"/>
  <c r="L57" i="18"/>
  <c r="K57" i="18"/>
  <c r="J57" i="18"/>
  <c r="I57" i="18"/>
  <c r="H57" i="18"/>
  <c r="G57" i="18"/>
  <c r="F57" i="18"/>
  <c r="E57" i="18"/>
  <c r="D57" i="18"/>
  <c r="C57" i="18"/>
  <c r="B57" i="18"/>
  <c r="B56" i="19" l="1"/>
  <c r="C56" i="19"/>
  <c r="D56" i="19"/>
  <c r="E56" i="19"/>
  <c r="F56" i="19"/>
  <c r="G56" i="19"/>
  <c r="H56" i="19"/>
  <c r="I56" i="19"/>
  <c r="J56" i="19"/>
  <c r="K56" i="19"/>
  <c r="L56" i="19"/>
  <c r="M56" i="19"/>
  <c r="M49" i="19"/>
  <c r="M43" i="19"/>
  <c r="L49" i="19"/>
  <c r="L43" i="19"/>
  <c r="K49" i="19"/>
  <c r="K43" i="19"/>
  <c r="J49" i="19"/>
  <c r="J43" i="19"/>
  <c r="I49" i="19"/>
  <c r="I43" i="19"/>
  <c r="H49" i="19"/>
  <c r="H43" i="19"/>
  <c r="G49" i="19"/>
  <c r="G43" i="19"/>
  <c r="F49" i="19"/>
  <c r="F43" i="19"/>
  <c r="E49" i="19"/>
  <c r="E43" i="19"/>
  <c r="D49" i="19"/>
  <c r="D43" i="19"/>
  <c r="C49" i="19"/>
  <c r="C43" i="19"/>
  <c r="B49" i="19"/>
  <c r="B43" i="19"/>
  <c r="M56" i="18"/>
  <c r="L56" i="18"/>
  <c r="K56" i="18"/>
  <c r="J56" i="18"/>
  <c r="I56" i="18"/>
  <c r="H56" i="18"/>
  <c r="G56" i="18"/>
  <c r="F56" i="18"/>
  <c r="E56" i="18"/>
  <c r="D56" i="18"/>
  <c r="C56" i="18"/>
  <c r="B56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B26" i="19" l="1"/>
  <c r="C26" i="19"/>
  <c r="D26" i="19"/>
  <c r="E26" i="19"/>
  <c r="F26" i="19"/>
  <c r="G26" i="19"/>
  <c r="H26" i="19"/>
  <c r="I26" i="19"/>
  <c r="J26" i="19"/>
  <c r="K26" i="19"/>
  <c r="L26" i="19"/>
  <c r="M26" i="19"/>
  <c r="C3" i="19" l="1"/>
  <c r="D3" i="19"/>
  <c r="E3" i="19"/>
  <c r="F3" i="19"/>
  <c r="G3" i="19"/>
  <c r="B3" i="19"/>
  <c r="I3" i="18"/>
  <c r="H3" i="18"/>
  <c r="D3" i="18"/>
  <c r="E3" i="18"/>
  <c r="F3" i="18"/>
  <c r="G3" i="18"/>
  <c r="C3" i="18"/>
  <c r="B3" i="18"/>
  <c r="B11" i="19"/>
  <c r="C11" i="19"/>
  <c r="D11" i="19"/>
  <c r="E11" i="19"/>
  <c r="F11" i="19"/>
  <c r="B12" i="19"/>
  <c r="C12" i="19"/>
  <c r="D12" i="19"/>
  <c r="E12" i="19"/>
  <c r="F12" i="19"/>
  <c r="B13" i="19"/>
  <c r="C13" i="19"/>
  <c r="D13" i="19"/>
  <c r="E13" i="19"/>
  <c r="F13" i="19"/>
  <c r="B27" i="19"/>
  <c r="C27" i="19"/>
  <c r="D27" i="19"/>
  <c r="E27" i="19"/>
  <c r="F27" i="19"/>
  <c r="B28" i="19"/>
  <c r="C28" i="19"/>
  <c r="D28" i="19"/>
  <c r="E28" i="19"/>
  <c r="F28" i="19"/>
  <c r="B9" i="19"/>
  <c r="C9" i="19"/>
  <c r="D9" i="19"/>
  <c r="E9" i="19"/>
  <c r="F9" i="19"/>
  <c r="G9" i="19"/>
  <c r="H9" i="19"/>
  <c r="I9" i="19"/>
  <c r="J9" i="19"/>
  <c r="K9" i="19"/>
  <c r="L9" i="19"/>
  <c r="M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G11" i="19"/>
  <c r="H11" i="19"/>
  <c r="I11" i="19"/>
  <c r="J11" i="19"/>
  <c r="K11" i="19"/>
  <c r="L11" i="19"/>
  <c r="M11" i="19"/>
  <c r="G12" i="19"/>
  <c r="H12" i="19"/>
  <c r="I12" i="19"/>
  <c r="J12" i="19"/>
  <c r="K12" i="19"/>
  <c r="L12" i="19"/>
  <c r="M12" i="19"/>
  <c r="G13" i="19"/>
  <c r="H13" i="19"/>
  <c r="I13" i="19"/>
  <c r="J13" i="19"/>
  <c r="K13" i="19"/>
  <c r="L13" i="19"/>
  <c r="M13" i="19"/>
  <c r="M8" i="19"/>
  <c r="L8" i="19"/>
  <c r="K8" i="19"/>
  <c r="J8" i="19"/>
  <c r="I8" i="19"/>
  <c r="H8" i="19"/>
  <c r="G8" i="19"/>
  <c r="F8" i="19"/>
  <c r="E8" i="19"/>
  <c r="D8" i="19"/>
  <c r="C8" i="19"/>
  <c r="B8" i="19"/>
  <c r="C13" i="18"/>
  <c r="D9" i="18"/>
  <c r="E9" i="18"/>
  <c r="F9" i="18"/>
  <c r="G9" i="18"/>
  <c r="H9" i="18"/>
  <c r="I9" i="18"/>
  <c r="J9" i="18"/>
  <c r="K9" i="18"/>
  <c r="L9" i="18"/>
  <c r="M9" i="18"/>
  <c r="D10" i="18"/>
  <c r="E10" i="18"/>
  <c r="F10" i="18"/>
  <c r="G10" i="18"/>
  <c r="H10" i="18"/>
  <c r="I10" i="18"/>
  <c r="J10" i="18"/>
  <c r="K10" i="18"/>
  <c r="L10" i="18"/>
  <c r="M10" i="18"/>
  <c r="D11" i="18"/>
  <c r="E11" i="18"/>
  <c r="F11" i="18"/>
  <c r="G11" i="18"/>
  <c r="H11" i="18"/>
  <c r="I11" i="18"/>
  <c r="J11" i="18"/>
  <c r="K11" i="18"/>
  <c r="L11" i="18"/>
  <c r="M11" i="18"/>
  <c r="D12" i="18"/>
  <c r="E12" i="18"/>
  <c r="F12" i="18"/>
  <c r="G12" i="18"/>
  <c r="H12" i="18"/>
  <c r="I12" i="18"/>
  <c r="J12" i="18"/>
  <c r="K12" i="18"/>
  <c r="L12" i="18"/>
  <c r="M12" i="18"/>
  <c r="D13" i="18"/>
  <c r="E13" i="18"/>
  <c r="F13" i="18"/>
  <c r="G13" i="18"/>
  <c r="H13" i="18"/>
  <c r="I13" i="18"/>
  <c r="J13" i="18"/>
  <c r="K13" i="18"/>
  <c r="L13" i="18"/>
  <c r="M13" i="18"/>
  <c r="M8" i="18"/>
  <c r="L8" i="18"/>
  <c r="K8" i="18"/>
  <c r="J8" i="18"/>
  <c r="I8" i="18"/>
  <c r="H8" i="18"/>
  <c r="G8" i="18"/>
  <c r="F8" i="18"/>
  <c r="E8" i="18"/>
  <c r="D8" i="18"/>
  <c r="C9" i="18"/>
  <c r="C10" i="18"/>
  <c r="C11" i="18"/>
  <c r="C12" i="18"/>
  <c r="C8" i="18"/>
  <c r="B9" i="18"/>
  <c r="B10" i="18"/>
  <c r="B11" i="18"/>
  <c r="B12" i="18"/>
  <c r="B13" i="18"/>
  <c r="B8" i="18"/>
  <c r="B54" i="18" l="1"/>
  <c r="E28" i="18"/>
  <c r="F28" i="18"/>
  <c r="E29" i="18"/>
  <c r="F29" i="18"/>
  <c r="E30" i="18"/>
  <c r="F30" i="18"/>
  <c r="E31" i="18"/>
  <c r="F31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F37" i="18"/>
  <c r="C32" i="18"/>
  <c r="D32" i="18"/>
  <c r="C34" i="18"/>
  <c r="D34" i="18"/>
  <c r="C35" i="18"/>
  <c r="D35" i="18"/>
  <c r="M24" i="19"/>
  <c r="L24" i="19"/>
  <c r="K24" i="19"/>
  <c r="J24" i="19"/>
  <c r="I24" i="19"/>
  <c r="H24" i="19"/>
  <c r="G24" i="19"/>
  <c r="F24" i="19"/>
  <c r="E24" i="19"/>
  <c r="D24" i="19"/>
  <c r="C24" i="19"/>
  <c r="B2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1" i="19"/>
  <c r="L51" i="19"/>
  <c r="K51" i="19"/>
  <c r="J51" i="19"/>
  <c r="I51" i="19"/>
  <c r="H51" i="19"/>
  <c r="G51" i="19"/>
  <c r="F51" i="19"/>
  <c r="E51" i="19"/>
  <c r="D51" i="19"/>
  <c r="C51" i="19"/>
  <c r="B51" i="19"/>
  <c r="M45" i="19"/>
  <c r="L45" i="19"/>
  <c r="K45" i="19"/>
  <c r="J45" i="19"/>
  <c r="I45" i="19"/>
  <c r="H45" i="19"/>
  <c r="G45" i="19"/>
  <c r="F45" i="19"/>
  <c r="E45" i="19"/>
  <c r="D45" i="19"/>
  <c r="C45" i="19"/>
  <c r="B45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L47" i="19"/>
  <c r="K47" i="19"/>
  <c r="J47" i="19"/>
  <c r="I47" i="19"/>
  <c r="H47" i="19"/>
  <c r="G47" i="19"/>
  <c r="F47" i="19"/>
  <c r="E47" i="19"/>
  <c r="D47" i="19"/>
  <c r="C47" i="19"/>
  <c r="B47" i="19"/>
  <c r="M42" i="19"/>
  <c r="L42" i="19"/>
  <c r="K42" i="19"/>
  <c r="J42" i="19"/>
  <c r="I42" i="19"/>
  <c r="H42" i="19"/>
  <c r="G42" i="19"/>
  <c r="F42" i="19"/>
  <c r="E42" i="19"/>
  <c r="D42" i="19"/>
  <c r="C42" i="19"/>
  <c r="B42" i="19"/>
  <c r="M41" i="19"/>
  <c r="L41" i="19"/>
  <c r="K41" i="19"/>
  <c r="J41" i="19"/>
  <c r="I41" i="19"/>
  <c r="H41" i="19"/>
  <c r="G41" i="19"/>
  <c r="F41" i="19"/>
  <c r="E41" i="19"/>
  <c r="D41" i="19"/>
  <c r="C41" i="19"/>
  <c r="B41" i="19"/>
  <c r="M39" i="19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M29" i="19"/>
  <c r="L29" i="19"/>
  <c r="K29" i="19"/>
  <c r="J29" i="19"/>
  <c r="I29" i="19"/>
  <c r="H29" i="19"/>
  <c r="G29" i="19"/>
  <c r="F29" i="19"/>
  <c r="E29" i="19"/>
  <c r="D29" i="19"/>
  <c r="C29" i="19"/>
  <c r="B29" i="19"/>
  <c r="M28" i="19"/>
  <c r="L28" i="19"/>
  <c r="K28" i="19"/>
  <c r="J28" i="19"/>
  <c r="I28" i="19"/>
  <c r="H28" i="19"/>
  <c r="G28" i="19"/>
  <c r="M27" i="19"/>
  <c r="L27" i="19"/>
  <c r="K27" i="19"/>
  <c r="J27" i="19"/>
  <c r="I27" i="19"/>
  <c r="H27" i="19"/>
  <c r="G27" i="19"/>
  <c r="M5" i="19"/>
  <c r="L5" i="19"/>
  <c r="K5" i="19"/>
  <c r="J5" i="19"/>
  <c r="I5" i="19"/>
  <c r="H5" i="19"/>
  <c r="G5" i="19"/>
  <c r="F5" i="19"/>
  <c r="E5" i="19"/>
  <c r="D5" i="19"/>
  <c r="C5" i="19"/>
  <c r="B5" i="19"/>
  <c r="M4" i="19"/>
  <c r="L4" i="19"/>
  <c r="K4" i="19"/>
  <c r="J4" i="19"/>
  <c r="I4" i="19"/>
  <c r="H4" i="19"/>
  <c r="G4" i="19"/>
  <c r="F4" i="19"/>
  <c r="E4" i="19"/>
  <c r="D4" i="19"/>
  <c r="C4" i="19"/>
  <c r="B4" i="19"/>
  <c r="H2" i="19"/>
  <c r="A1" i="19"/>
  <c r="A1" i="18"/>
  <c r="H2" i="18"/>
  <c r="B5" i="18"/>
  <c r="C5" i="18"/>
  <c r="D5" i="18"/>
  <c r="E5" i="18"/>
  <c r="F5" i="18"/>
  <c r="G5" i="18"/>
  <c r="H5" i="18"/>
  <c r="I5" i="18"/>
  <c r="J5" i="18"/>
  <c r="K5" i="18"/>
  <c r="L5" i="18"/>
  <c r="M5" i="18"/>
  <c r="B26" i="18"/>
  <c r="E26" i="18"/>
  <c r="F26" i="18"/>
  <c r="G26" i="18"/>
  <c r="H26" i="18"/>
  <c r="I26" i="18"/>
  <c r="J26" i="18"/>
  <c r="K26" i="18"/>
  <c r="L26" i="18"/>
  <c r="M26" i="18"/>
  <c r="B27" i="18"/>
  <c r="E27" i="18"/>
  <c r="F27" i="18"/>
  <c r="G27" i="18"/>
  <c r="H27" i="18"/>
  <c r="I27" i="18"/>
  <c r="J27" i="18"/>
  <c r="K27" i="18"/>
  <c r="L27" i="18"/>
  <c r="M27" i="18"/>
  <c r="B28" i="18"/>
  <c r="G28" i="18"/>
  <c r="H28" i="18"/>
  <c r="I28" i="18"/>
  <c r="J28" i="18"/>
  <c r="K28" i="18"/>
  <c r="L28" i="18"/>
  <c r="M28" i="18"/>
  <c r="B29" i="18"/>
  <c r="G29" i="18"/>
  <c r="H29" i="18"/>
  <c r="I29" i="18"/>
  <c r="J29" i="18"/>
  <c r="K29" i="18"/>
  <c r="L29" i="18"/>
  <c r="M29" i="18"/>
  <c r="B30" i="18"/>
  <c r="G30" i="18"/>
  <c r="H30" i="18"/>
  <c r="I30" i="18"/>
  <c r="J30" i="18"/>
  <c r="K30" i="18"/>
  <c r="L30" i="18"/>
  <c r="M30" i="18"/>
  <c r="B31" i="18"/>
  <c r="G31" i="18"/>
  <c r="H31" i="18"/>
  <c r="I31" i="18"/>
  <c r="J31" i="18"/>
  <c r="K31" i="18"/>
  <c r="L31" i="18"/>
  <c r="M31" i="18"/>
  <c r="B32" i="18"/>
  <c r="E32" i="18"/>
  <c r="F32" i="18"/>
  <c r="G32" i="18"/>
  <c r="H32" i="18"/>
  <c r="I32" i="18"/>
  <c r="J32" i="18"/>
  <c r="K32" i="18"/>
  <c r="L32" i="18"/>
  <c r="M32" i="18"/>
  <c r="B34" i="18"/>
  <c r="E34" i="18"/>
  <c r="F34" i="18"/>
  <c r="G34" i="18"/>
  <c r="H34" i="18"/>
  <c r="I34" i="18"/>
  <c r="J34" i="18"/>
  <c r="K34" i="18"/>
  <c r="L34" i="18"/>
  <c r="M34" i="18"/>
  <c r="B35" i="18"/>
  <c r="E35" i="18"/>
  <c r="F35" i="18"/>
  <c r="G35" i="18"/>
  <c r="H35" i="18"/>
  <c r="I35" i="18"/>
  <c r="J35" i="18"/>
  <c r="K35" i="18"/>
  <c r="L35" i="18"/>
  <c r="M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B37" i="18"/>
  <c r="C37" i="18"/>
  <c r="D37" i="18"/>
  <c r="E37" i="18"/>
  <c r="G37" i="18"/>
  <c r="H37" i="18"/>
  <c r="I37" i="18"/>
  <c r="J37" i="18"/>
  <c r="K37" i="18"/>
  <c r="L37" i="18"/>
  <c r="M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C54" i="18"/>
  <c r="D54" i="18"/>
  <c r="E54" i="18"/>
  <c r="F54" i="18"/>
  <c r="G54" i="18"/>
  <c r="H54" i="18"/>
  <c r="I54" i="18"/>
  <c r="J54" i="18"/>
  <c r="K54" i="18"/>
  <c r="L54" i="18"/>
  <c r="M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M4" i="18"/>
  <c r="L4" i="18"/>
  <c r="K4" i="18"/>
  <c r="J4" i="18"/>
  <c r="I4" i="18"/>
  <c r="H4" i="18"/>
  <c r="G4" i="18"/>
  <c r="F4" i="18"/>
  <c r="E4" i="18"/>
  <c r="D4" i="18"/>
  <c r="C4" i="18"/>
  <c r="B4" i="18"/>
  <c r="A5" i="15"/>
  <c r="A9" i="15"/>
  <c r="A12" i="15"/>
  <c r="A14" i="15"/>
  <c r="A15" i="15"/>
</calcChain>
</file>

<file path=xl/sharedStrings.xml><?xml version="1.0" encoding="utf-8"?>
<sst xmlns="http://schemas.openxmlformats.org/spreadsheetml/2006/main" count="529" uniqueCount="92">
  <si>
    <t>Currency</t>
  </si>
  <si>
    <t>Occ %</t>
  </si>
  <si>
    <t>ADR</t>
  </si>
  <si>
    <t>RevPAR</t>
  </si>
  <si>
    <t>ISO Code</t>
  </si>
  <si>
    <t>Rate</t>
  </si>
  <si>
    <t>Occ</t>
  </si>
  <si>
    <t>Room Rev</t>
  </si>
  <si>
    <t>Room Avail</t>
  </si>
  <si>
    <t>Room Sold</t>
  </si>
  <si>
    <t>United States</t>
  </si>
  <si>
    <t>USD</t>
  </si>
  <si>
    <t>1</t>
  </si>
  <si>
    <t>Virginia</t>
  </si>
  <si>
    <t>Markets</t>
  </si>
  <si>
    <t>Norfolk-Virginia Beach, VA</t>
  </si>
  <si>
    <t>Richmond-Petersburg, VA</t>
  </si>
  <si>
    <t>Virginia Area</t>
  </si>
  <si>
    <t>Washington, DC</t>
  </si>
  <si>
    <t>Tracts</t>
  </si>
  <si>
    <t>Arlington, VA</t>
  </si>
  <si>
    <t>Suburban Virginia Area</t>
  </si>
  <si>
    <t>Alexandria, VA</t>
  </si>
  <si>
    <t>Fairfax/Tysons Corner, VA</t>
  </si>
  <si>
    <t>I-95 Fredericksburg, VA</t>
  </si>
  <si>
    <t>Dulles Airport Area, VA</t>
  </si>
  <si>
    <t>Williamsburg, VA</t>
  </si>
  <si>
    <t>Virginia Beach, VA</t>
  </si>
  <si>
    <t>Norfolk/Portsmouth, VA</t>
  </si>
  <si>
    <t>Newport News/Hampton, VA</t>
  </si>
  <si>
    <t>Chesapeake/Suffolk, VA</t>
  </si>
  <si>
    <t>Richmond North/Glen Allen, VA</t>
  </si>
  <si>
    <t>Richmond West/Midlothian, VA</t>
  </si>
  <si>
    <t>Petersburg/Chester, VA</t>
  </si>
  <si>
    <t>Roanoke, VA</t>
  </si>
  <si>
    <t>Charlottesville, VA</t>
  </si>
  <si>
    <t>Bristol/Kingsport, TN</t>
  </si>
  <si>
    <t>Staunton/Harrisonburg, VA</t>
  </si>
  <si>
    <t>Blacksburg/Wytheville, VA</t>
  </si>
  <si>
    <t>Lynchburg, VA</t>
  </si>
  <si>
    <t>Tab 15 - Help</t>
  </si>
  <si>
    <t>Glossary:</t>
  </si>
  <si>
    <t>Frequently Asked Questions (FAQ):</t>
  </si>
  <si>
    <t>Room Supply</t>
  </si>
  <si>
    <t>Room Demand</t>
  </si>
  <si>
    <t>Occupancy</t>
  </si>
  <si>
    <t>Virginia Area (non-MSA)</t>
  </si>
  <si>
    <t>Bristol-Kingsport MSA</t>
  </si>
  <si>
    <t>Richmond - Petersburg, VA</t>
  </si>
  <si>
    <t>VTC Tourism Regions</t>
  </si>
  <si>
    <t>Central Virginia</t>
  </si>
  <si>
    <t>Chesapeake Bay</t>
  </si>
  <si>
    <t>Coastal Virginia - Eastern Shore</t>
  </si>
  <si>
    <t>Coastal Virginia - Hampton Roads</t>
  </si>
  <si>
    <t>Northern Virginia</t>
  </si>
  <si>
    <t>Shenandoah Valley</t>
  </si>
  <si>
    <t>Southern Virginia</t>
  </si>
  <si>
    <t>Southwest Virginia - Blue Ridge Highlands</t>
  </si>
  <si>
    <t>Southwest Virginia - Heart of Appalachia</t>
  </si>
  <si>
    <t>Virginia Mountains</t>
  </si>
  <si>
    <t>Update month here</t>
  </si>
  <si>
    <t xml:space="preserve">Virginia Tourism Regions. </t>
  </si>
  <si>
    <t>Refer to tabs to the right for STR Submarket Maps</t>
  </si>
  <si>
    <t>Virginia Regional</t>
  </si>
  <si>
    <t xml:space="preserve">Richmond CBD, VA </t>
  </si>
  <si>
    <t>Virginia Luxury</t>
  </si>
  <si>
    <t>Virginia Upper Upscale</t>
  </si>
  <si>
    <t>Virginia Upscale</t>
  </si>
  <si>
    <t>Virginia Upper Midscale</t>
  </si>
  <si>
    <t>Virginia Midscale</t>
  </si>
  <si>
    <t>Virginia Economy</t>
  </si>
  <si>
    <t>Luxury</t>
  </si>
  <si>
    <t>Upper Upscale</t>
  </si>
  <si>
    <t>Upscale</t>
  </si>
  <si>
    <t>Upper Midscale</t>
  </si>
  <si>
    <t>Midscale</t>
  </si>
  <si>
    <t>Economy</t>
  </si>
  <si>
    <t>Virginia Class Scales</t>
  </si>
  <si>
    <t>Room Revenue</t>
  </si>
  <si>
    <t>VTC Defined Tourism Regions</t>
  </si>
  <si>
    <t>STR/CoSTAR Designated Hospitality Markets</t>
  </si>
  <si>
    <t>Virginia South Central</t>
  </si>
  <si>
    <t>Virginia Shenandoah Valley Regional</t>
  </si>
  <si>
    <t>Richmond East-Airport</t>
  </si>
  <si>
    <t>Percent Change from YTD 2025</t>
  </si>
  <si>
    <t xml:space="preserve">SOURCE: COSTAR REALTY INFORMATION, INC. 
REPUBLICATION OR OTHER RE-USE OF THIS DATA WITHOUT THE EXPRESS WRITTEN PERMISSION OF COSTAR IS STRICTLY PROHIBITED.
ANY REDISTRIBUTION OR REPUBLICATION OF THIS DATA BY PARTIES OTHER THAN VTC IS STRICTLY PROHIBITED.
</t>
  </si>
  <si>
    <t>SOURCE: COSTAR REALTY INFORMATION, INC. 
REPUBLICATION OR OTHER RE-USE OF THIS DATA WITHOUT THE EXPRESS WRITTEN PERMISSION OF COSTAR IS STRICTLY PROHIBITED.
ANY REDISTRIBUTION OR REPUBLICATION OF THIS DATA BY PARTIES OTHER THAN VTC IS STRICTLY PROHIBITED.</t>
  </si>
  <si>
    <t>June 2026 Monthly Report</t>
  </si>
  <si>
    <t>YTD June 2026 Monthly Report</t>
  </si>
  <si>
    <t>Year to Date - June 2026 vs June 2025</t>
  </si>
  <si>
    <t>Current Month - June 2026 vs June 2025</t>
  </si>
  <si>
    <t>Percent Change from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</si>
</sst>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d\,\ yyyy"/>
    <numFmt numFmtId="165" formatCode="0.0"/>
    <numFmt numFmtId="166" formatCode="#,##0.0;\-#,##0.0"/>
    <numFmt numFmtId="167" formatCode="0.0&quot;%&quot;"/>
    <numFmt numFmtId="168" formatCode="&quot;$&quot;#,##0.00"/>
    <numFmt numFmtId="169" formatCode="mmmm\ yyyy"/>
    <numFmt numFmtId="170" formatCode="#,##0.00;\-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8"/>
      <name val="Arial"/>
      <family val="2"/>
    </font>
    <font>
      <b/>
      <i/>
      <sz val="10"/>
      <name val="Segoe UI"/>
      <family val="2"/>
    </font>
    <font>
      <sz val="10"/>
      <name val="Arial"/>
      <family val="2"/>
    </font>
    <font>
      <b/>
      <sz val="11"/>
      <color theme="0"/>
      <name val="Asap"/>
    </font>
    <font>
      <b/>
      <sz val="11"/>
      <color indexed="9"/>
      <name val="Asap"/>
    </font>
    <font>
      <b/>
      <sz val="11"/>
      <name val="Asap"/>
    </font>
    <font>
      <sz val="11"/>
      <name val="Asap"/>
    </font>
    <font>
      <b/>
      <i/>
      <sz val="11"/>
      <name val="Asap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5858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/>
    <xf numFmtId="0" fontId="18" fillId="0" borderId="0" xfId="0" applyFont="1"/>
    <xf numFmtId="0" fontId="1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6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8" fillId="0" borderId="12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4" borderId="0" xfId="0" applyFont="1" applyFill="1" applyAlignment="1">
      <alignment horizontal="right"/>
    </xf>
    <xf numFmtId="0" fontId="21" fillId="0" borderId="0" xfId="0" applyFont="1"/>
    <xf numFmtId="0" fontId="21" fillId="0" borderId="3" xfId="0" applyFont="1" applyBorder="1"/>
    <xf numFmtId="166" fontId="21" fillId="2" borderId="3" xfId="0" applyNumberFormat="1" applyFont="1" applyFill="1" applyBorder="1"/>
    <xf numFmtId="166" fontId="21" fillId="2" borderId="0" xfId="0" applyNumberFormat="1" applyFont="1" applyFill="1"/>
    <xf numFmtId="170" fontId="21" fillId="2" borderId="3" xfId="0" applyNumberFormat="1" applyFont="1" applyFill="1" applyBorder="1"/>
    <xf numFmtId="170" fontId="21" fillId="2" borderId="0" xfId="0" applyNumberFormat="1" applyFont="1" applyFill="1"/>
    <xf numFmtId="0" fontId="1" fillId="2" borderId="3" xfId="0" applyFont="1" applyFill="1" applyBorder="1"/>
    <xf numFmtId="0" fontId="25" fillId="0" borderId="0" xfId="0" applyFont="1"/>
    <xf numFmtId="0" fontId="25" fillId="0" borderId="12" xfId="0" applyFont="1" applyBorder="1"/>
    <xf numFmtId="0" fontId="24" fillId="0" borderId="0" xfId="0" applyFont="1"/>
    <xf numFmtId="167" fontId="25" fillId="6" borderId="4" xfId="0" applyNumberFormat="1" applyFont="1" applyFill="1" applyBorder="1" applyAlignment="1">
      <alignment horizontal="center" vertical="center"/>
    </xf>
    <xf numFmtId="167" fontId="25" fillId="6" borderId="0" xfId="0" applyNumberFormat="1" applyFont="1" applyFill="1" applyAlignment="1">
      <alignment horizontal="center" vertical="center"/>
    </xf>
    <xf numFmtId="168" fontId="25" fillId="6" borderId="0" xfId="0" applyNumberFormat="1" applyFont="1" applyFill="1" applyAlignment="1">
      <alignment horizontal="center" vertical="center"/>
    </xf>
    <xf numFmtId="167" fontId="25" fillId="6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6" borderId="4" xfId="0" applyFont="1" applyFill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167" fontId="25" fillId="0" borderId="4" xfId="0" applyNumberFormat="1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5" fillId="0" borderId="22" xfId="0" applyNumberFormat="1" applyFont="1" applyBorder="1" applyAlignment="1">
      <alignment horizontal="center" vertical="center"/>
    </xf>
    <xf numFmtId="168" fontId="25" fillId="0" borderId="22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5" fillId="6" borderId="4" xfId="0" applyFont="1" applyFill="1" applyBorder="1"/>
    <xf numFmtId="0" fontId="25" fillId="0" borderId="4" xfId="0" applyFont="1" applyBorder="1" applyAlignment="1">
      <alignment horizontal="right"/>
    </xf>
    <xf numFmtId="1" fontId="25" fillId="0" borderId="4" xfId="0" applyNumberFormat="1" applyFont="1" applyBorder="1" applyAlignment="1">
      <alignment horizontal="right"/>
    </xf>
    <xf numFmtId="0" fontId="20" fillId="0" borderId="0" xfId="0" applyFont="1" applyAlignment="1">
      <alignment vertical="top" wrapText="1"/>
    </xf>
    <xf numFmtId="0" fontId="1" fillId="0" borderId="7" xfId="0" applyFont="1" applyBorder="1"/>
    <xf numFmtId="170" fontId="1" fillId="0" borderId="3" xfId="0" applyNumberFormat="1" applyFont="1" applyBorder="1"/>
    <xf numFmtId="170" fontId="1" fillId="0" borderId="0" xfId="0" applyNumberFormat="1" applyFont="1"/>
    <xf numFmtId="167" fontId="25" fillId="0" borderId="30" xfId="0" applyNumberFormat="1" applyFont="1" applyBorder="1" applyAlignment="1">
      <alignment horizontal="center" vertical="center"/>
    </xf>
    <xf numFmtId="167" fontId="25" fillId="0" borderId="31" xfId="0" applyNumberFormat="1" applyFont="1" applyBorder="1" applyAlignment="1">
      <alignment horizontal="center" vertical="center"/>
    </xf>
    <xf numFmtId="167" fontId="25" fillId="0" borderId="32" xfId="0" applyNumberFormat="1" applyFont="1" applyBorder="1" applyAlignment="1">
      <alignment horizontal="center" vertical="center"/>
    </xf>
    <xf numFmtId="168" fontId="25" fillId="0" borderId="30" xfId="0" applyNumberFormat="1" applyFont="1" applyBorder="1" applyAlignment="1">
      <alignment horizontal="center" vertical="center"/>
    </xf>
    <xf numFmtId="168" fontId="25" fillId="0" borderId="31" xfId="0" applyNumberFormat="1" applyFont="1" applyBorder="1" applyAlignment="1">
      <alignment horizontal="center" vertical="center"/>
    </xf>
    <xf numFmtId="168" fontId="25" fillId="0" borderId="32" xfId="0" applyNumberFormat="1" applyFont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67" fontId="25" fillId="0" borderId="34" xfId="0" applyNumberFormat="1" applyFont="1" applyBorder="1" applyAlignment="1">
      <alignment horizontal="center" vertical="center"/>
    </xf>
    <xf numFmtId="167" fontId="25" fillId="0" borderId="35" xfId="0" applyNumberFormat="1" applyFont="1" applyBorder="1" applyAlignment="1">
      <alignment horizontal="center" vertical="center"/>
    </xf>
    <xf numFmtId="168" fontId="25" fillId="0" borderId="35" xfId="0" applyNumberFormat="1" applyFont="1" applyBorder="1" applyAlignment="1">
      <alignment horizontal="center" vertical="center"/>
    </xf>
    <xf numFmtId="167" fontId="25" fillId="0" borderId="36" xfId="0" applyNumberFormat="1" applyFont="1" applyBorder="1" applyAlignment="1">
      <alignment horizontal="center" vertical="center"/>
    </xf>
    <xf numFmtId="168" fontId="25" fillId="0" borderId="37" xfId="0" applyNumberFormat="1" applyFont="1" applyBorder="1" applyAlignment="1">
      <alignment horizontal="center" vertical="center"/>
    </xf>
    <xf numFmtId="168" fontId="25" fillId="0" borderId="38" xfId="0" applyNumberFormat="1" applyFont="1" applyBorder="1" applyAlignment="1">
      <alignment horizontal="center" vertical="center"/>
    </xf>
    <xf numFmtId="168" fontId="25" fillId="0" borderId="39" xfId="0" applyNumberFormat="1" applyFont="1" applyBorder="1" applyAlignment="1">
      <alignment horizontal="center" vertical="center"/>
    </xf>
    <xf numFmtId="168" fontId="25" fillId="0" borderId="36" xfId="0" applyNumberFormat="1" applyFont="1" applyBorder="1" applyAlignment="1">
      <alignment horizontal="center" vertical="center"/>
    </xf>
    <xf numFmtId="14" fontId="3" fillId="4" borderId="0" xfId="0" applyNumberFormat="1" applyFont="1" applyFill="1" applyAlignment="1">
      <alignment horizontal="left"/>
    </xf>
    <xf numFmtId="166" fontId="27" fillId="2" borderId="1" xfId="0" applyNumberFormat="1" applyFont="1" applyFill="1" applyBorder="1"/>
    <xf numFmtId="166" fontId="27" fillId="2" borderId="7" xfId="0" applyNumberFormat="1" applyFont="1" applyFill="1" applyBorder="1"/>
    <xf numFmtId="170" fontId="27" fillId="2" borderId="1" xfId="0" applyNumberFormat="1" applyFont="1" applyFill="1" applyBorder="1"/>
    <xf numFmtId="170" fontId="27" fillId="2" borderId="7" xfId="0" applyNumberFormat="1" applyFont="1" applyFill="1" applyBorder="1"/>
    <xf numFmtId="0" fontId="27" fillId="0" borderId="7" xfId="0" applyFont="1" applyBorder="1"/>
    <xf numFmtId="165" fontId="27" fillId="0" borderId="7" xfId="0" applyNumberFormat="1" applyFont="1" applyBorder="1"/>
    <xf numFmtId="2" fontId="27" fillId="0" borderId="7" xfId="0" applyNumberFormat="1" applyFont="1" applyBorder="1"/>
    <xf numFmtId="165" fontId="27" fillId="0" borderId="0" xfId="0" applyNumberFormat="1" applyFont="1"/>
    <xf numFmtId="2" fontId="27" fillId="0" borderId="0" xfId="0" applyNumberFormat="1" applyFont="1"/>
    <xf numFmtId="166" fontId="27" fillId="0" borderId="3" xfId="0" applyNumberFormat="1" applyFont="1" applyBorder="1"/>
    <xf numFmtId="166" fontId="27" fillId="0" borderId="0" xfId="0" applyNumberFormat="1" applyFont="1"/>
    <xf numFmtId="170" fontId="27" fillId="0" borderId="3" xfId="0" applyNumberFormat="1" applyFont="1" applyBorder="1"/>
    <xf numFmtId="170" fontId="27" fillId="0" borderId="0" xfId="0" applyNumberFormat="1" applyFont="1"/>
    <xf numFmtId="166" fontId="27" fillId="2" borderId="3" xfId="0" applyNumberFormat="1" applyFont="1" applyFill="1" applyBorder="1"/>
    <xf numFmtId="166" fontId="27" fillId="2" borderId="0" xfId="0" applyNumberFormat="1" applyFont="1" applyFill="1"/>
    <xf numFmtId="170" fontId="27" fillId="2" borderId="3" xfId="0" applyNumberFormat="1" applyFont="1" applyFill="1" applyBorder="1"/>
    <xf numFmtId="170" fontId="27" fillId="2" borderId="0" xfId="0" applyNumberFormat="1" applyFont="1" applyFill="1"/>
    <xf numFmtId="0" fontId="27" fillId="0" borderId="0" xfId="0" applyFont="1"/>
    <xf numFmtId="0" fontId="26" fillId="0" borderId="21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169" fontId="24" fillId="0" borderId="24" xfId="0" applyNumberFormat="1" applyFont="1" applyBorder="1" applyAlignment="1">
      <alignment horizontal="left" vertical="center" wrapText="1"/>
    </xf>
    <xf numFmtId="169" fontId="24" fillId="0" borderId="4" xfId="0" applyNumberFormat="1" applyFont="1" applyBorder="1" applyAlignment="1">
      <alignment horizontal="left" vertical="center" wrapText="1"/>
    </xf>
    <xf numFmtId="169" fontId="24" fillId="0" borderId="28" xfId="0" applyNumberFormat="1" applyFont="1" applyBorder="1" applyAlignment="1">
      <alignment horizontal="left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</cellXfs>
  <cellStyles count="2">
    <cellStyle name="Normal" xfId="0" builtinId="0"/>
    <cellStyle name="Normal 2" xfId="1" xr:uid="{012CF6F3-8AE9-44E6-A381-57765AF3F4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A54F0F"/>
      <rgbColor rgb="0000FFFF"/>
      <rgbColor rgb="00800000"/>
      <rgbColor rgb="00008000"/>
      <rgbColor rgb="00000080"/>
      <rgbColor rgb="00808000"/>
      <rgbColor rgb="00D0006F"/>
      <rgbColor rgb="00008080"/>
      <rgbColor rgb="00C0C0C0"/>
      <rgbColor rgb="00808080"/>
      <rgbColor rgb="009999FF"/>
      <rgbColor rgb="006E6259"/>
      <rgbColor rgb="00620C0B"/>
      <rgbColor rgb="00590001"/>
      <rgbColor rgb="00404549"/>
      <rgbColor rgb="00CD9B7A"/>
      <rgbColor rgb="00990033"/>
      <rgbColor rgb="00EAEAEA"/>
      <rgbColor rgb="00000080"/>
      <rgbColor rgb="003366FF"/>
      <rgbColor rgb="00579A32"/>
      <rgbColor rgb="00CC9900"/>
      <rgbColor rgb="00D22630"/>
      <rgbColor rgb="00800000"/>
      <rgbColor rgb="0000BFB3"/>
      <rgbColor rgb="000000FF"/>
      <rgbColor rgb="00009CDE"/>
      <rgbColor rgb="00CCFFFF"/>
      <rgbColor rgb="00CCFFCC"/>
      <rgbColor rgb="00CDE499"/>
      <rgbColor rgb="0099D7F2"/>
      <rgbColor rgb="00666666"/>
      <rgbColor rgb="00CC99FF"/>
      <rgbColor rgb="00F0A8AB"/>
      <rgbColor rgb="003366FF"/>
      <rgbColor rgb="0033CCCC"/>
      <rgbColor rgb="0084BD00"/>
      <rgbColor rgb="00FEDB00"/>
      <rgbColor rgb="00FF9900"/>
      <rgbColor rgb="00FE50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714374</xdr:colOff>
      <xdr:row>58</xdr:row>
      <xdr:rowOff>92076</xdr:rowOff>
    </xdr:from>
    <xdr:to>
      <xdr:col>12</xdr:col>
      <xdr:colOff>774699</xdr:colOff>
      <xdr:row>58</xdr:row>
      <xdr:rowOff>426197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28466-23F9-4759-9CC6-F1A35213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4" y="11407776"/>
          <a:ext cx="2600325" cy="3309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137160</xdr:rowOff>
    </xdr:from>
    <xdr:to>
      <xdr:col>13</xdr:col>
      <xdr:colOff>76200</xdr:colOff>
      <xdr:row>41</xdr:row>
      <xdr:rowOff>68580</xdr:rowOff>
    </xdr:to>
    <xdr:pic>
      <xdr:nvPicPr>
        <xdr:cNvPr id="54291" name="Picture 5">
          <a:extLst>
            <a:ext uri="{FF2B5EF4-FFF2-40B4-BE49-F238E27FC236}">
              <a16:creationId xmlns:a16="http://schemas.microsoft.com/office/drawing/2014/main" id="{02129950-7430-4A33-B40A-F6ADE2AA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37160"/>
          <a:ext cx="7863840" cy="680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190500</xdr:rowOff>
    </xdr:from>
    <xdr:to>
      <xdr:col>12</xdr:col>
      <xdr:colOff>441960</xdr:colOff>
      <xdr:row>39</xdr:row>
      <xdr:rowOff>175260</xdr:rowOff>
    </xdr:to>
    <xdr:pic>
      <xdr:nvPicPr>
        <xdr:cNvPr id="55315" name="Picture 6">
          <a:extLst>
            <a:ext uri="{FF2B5EF4-FFF2-40B4-BE49-F238E27FC236}">
              <a16:creationId xmlns:a16="http://schemas.microsoft.com/office/drawing/2014/main" id="{4EAB076F-F7EB-42DB-94D1-55894013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7597140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58</xdr:row>
      <xdr:rowOff>114300</xdr:rowOff>
    </xdr:from>
    <xdr:to>
      <xdr:col>12</xdr:col>
      <xdr:colOff>676275</xdr:colOff>
      <xdr:row>58</xdr:row>
      <xdr:rowOff>448421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07EA5-FECF-4E65-9829-AF1AB09B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11430000"/>
          <a:ext cx="2600325" cy="334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0</xdr:row>
      <xdr:rowOff>0</xdr:rowOff>
    </xdr:from>
    <xdr:ext cx="1243968" cy="352168"/>
    <xdr:sp macro="" textlink="">
      <xdr:nvSpPr>
        <xdr:cNvPr id="46082" name="Arrow: Right 1">
          <a:extLst>
            <a:ext uri="{FF2B5EF4-FFF2-40B4-BE49-F238E27FC236}">
              <a16:creationId xmlns:a16="http://schemas.microsoft.com/office/drawing/2014/main" id="{D9EA7C32-698F-45E7-A710-FD0C721B8556}"/>
            </a:ext>
          </a:extLst>
        </xdr:cNvPr>
        <xdr:cNvSpPr>
          <a:spLocks noChangeArrowheads="1"/>
        </xdr:cNvSpPr>
      </xdr:nvSpPr>
      <xdr:spPr bwMode="auto">
        <a:xfrm rot="10800000">
          <a:off x="2767965" y="0"/>
          <a:ext cx="1243968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258444</xdr:colOff>
      <xdr:row>0</xdr:row>
      <xdr:rowOff>0</xdr:rowOff>
    </xdr:from>
    <xdr:ext cx="535306" cy="352168"/>
    <xdr:sp macro="" textlink="">
      <xdr:nvSpPr>
        <xdr:cNvPr id="49153" name="Arrow: Right 1">
          <a:extLst>
            <a:ext uri="{FF2B5EF4-FFF2-40B4-BE49-F238E27FC236}">
              <a16:creationId xmlns:a16="http://schemas.microsoft.com/office/drawing/2014/main" id="{B11403DA-59E7-4662-AD20-24ABC91C38B2}"/>
            </a:ext>
          </a:extLst>
        </xdr:cNvPr>
        <xdr:cNvSpPr>
          <a:spLocks noChangeArrowheads="1"/>
        </xdr:cNvSpPr>
      </xdr:nvSpPr>
      <xdr:spPr bwMode="auto">
        <a:xfrm rot="10800000">
          <a:off x="4077969" y="0"/>
          <a:ext cx="535306" cy="352168"/>
        </a:xfrm>
        <a:prstGeom prst="rightArrow">
          <a:avLst>
            <a:gd name="adj1" fmla="val 50000"/>
            <a:gd name="adj2" fmla="val 17500"/>
          </a:avLst>
        </a:prstGeom>
        <a:solidFill>
          <a:srgbClr val="FFC00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0" rIns="0" bIns="0" anchor="ctr" upright="1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769620</xdr:colOff>
      <xdr:row>2</xdr:row>
      <xdr:rowOff>22860</xdr:rowOff>
    </xdr:to>
    <xdr:pic>
      <xdr:nvPicPr>
        <xdr:cNvPr id="29723" name="Picture 2">
          <a:extLst>
            <a:ext uri="{FF2B5EF4-FFF2-40B4-BE49-F238E27FC236}">
              <a16:creationId xmlns:a16="http://schemas.microsoft.com/office/drawing/2014/main" id="{478885A9-CABC-4599-A2F7-5FB108B5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228600</xdr:colOff>
      <xdr:row>42</xdr:row>
      <xdr:rowOff>30480</xdr:rowOff>
    </xdr:to>
    <xdr:pic>
      <xdr:nvPicPr>
        <xdr:cNvPr id="50195" name="Picture 1">
          <a:extLst>
            <a:ext uri="{FF2B5EF4-FFF2-40B4-BE49-F238E27FC236}">
              <a16:creationId xmlns:a16="http://schemas.microsoft.com/office/drawing/2014/main" id="{D5C26158-ACA7-49CD-862B-8186CDC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"/>
          <a:ext cx="11201400" cy="656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137160</xdr:rowOff>
    </xdr:from>
    <xdr:to>
      <xdr:col>16</xdr:col>
      <xdr:colOff>137160</xdr:colOff>
      <xdr:row>50</xdr:row>
      <xdr:rowOff>45720</xdr:rowOff>
    </xdr:to>
    <xdr:pic>
      <xdr:nvPicPr>
        <xdr:cNvPr id="51219" name="Picture 1">
          <a:extLst>
            <a:ext uri="{FF2B5EF4-FFF2-40B4-BE49-F238E27FC236}">
              <a16:creationId xmlns:a16="http://schemas.microsoft.com/office/drawing/2014/main" id="{407E7AC9-EAFE-4D70-B0C5-EA569F4E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04800"/>
          <a:ext cx="9700260" cy="81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144780</xdr:rowOff>
    </xdr:from>
    <xdr:to>
      <xdr:col>15</xdr:col>
      <xdr:colOff>236220</xdr:colOff>
      <xdr:row>48</xdr:row>
      <xdr:rowOff>45720</xdr:rowOff>
    </xdr:to>
    <xdr:pic>
      <xdr:nvPicPr>
        <xdr:cNvPr id="52243" name="Picture 2">
          <a:extLst>
            <a:ext uri="{FF2B5EF4-FFF2-40B4-BE49-F238E27FC236}">
              <a16:creationId xmlns:a16="http://schemas.microsoft.com/office/drawing/2014/main" id="{EA727F61-5D3C-421F-A3AC-02EE9573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12420"/>
          <a:ext cx="8961120" cy="778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175260</xdr:rowOff>
    </xdr:from>
    <xdr:to>
      <xdr:col>11</xdr:col>
      <xdr:colOff>388620</xdr:colOff>
      <xdr:row>36</xdr:row>
      <xdr:rowOff>60960</xdr:rowOff>
    </xdr:to>
    <xdr:pic>
      <xdr:nvPicPr>
        <xdr:cNvPr id="53267" name="Picture 3">
          <a:extLst>
            <a:ext uri="{FF2B5EF4-FFF2-40B4-BE49-F238E27FC236}">
              <a16:creationId xmlns:a16="http://schemas.microsoft.com/office/drawing/2014/main" id="{3D705E27-1B8B-4295-BABC-BFF2247A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7640"/>
          <a:ext cx="6934200" cy="592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361949</xdr:colOff>
      <xdr:row>0</xdr:row>
      <xdr:rowOff>101600</xdr:rowOff>
    </xdr:from>
    <xdr:to>
      <xdr:col>22</xdr:col>
      <xdr:colOff>577850</xdr:colOff>
      <xdr:row>36</xdr:row>
      <xdr:rowOff>44450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099795-C3CA-0CD2-7A7E-C61D7B16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49" y="101600"/>
          <a:ext cx="6921501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67"/>
  <sheetViews>
    <sheetView tabSelected="1" zoomScaleNormal="100" zoomScaleSheetLayoutView="115" workbookViewId="0">
      <selection sqref="A1:A3"/>
    </sheetView>
  </sheetViews>
  <sheetFormatPr defaultColWidth="9.140625" defaultRowHeight="16.5" x14ac:dyDescent="0.3"/>
  <cols>
    <col min="1" max="1" width="41.7109375" style="64" bestFit="1" customWidth="1"/>
    <col min="2" max="6" width="11.85546875" style="64" customWidth="1"/>
    <col min="7" max="7" width="11.85546875" style="66" customWidth="1"/>
    <col min="8" max="9" width="11.85546875" style="64" customWidth="1"/>
    <col min="10" max="10" width="11.85546875" style="66" customWidth="1"/>
    <col min="11" max="11" width="12.5703125" style="66" customWidth="1"/>
    <col min="12" max="12" width="11.85546875" style="64" customWidth="1"/>
    <col min="13" max="13" width="12.5703125" style="64" customWidth="1"/>
    <col min="14" max="16384" width="9.140625" style="64"/>
  </cols>
  <sheetData>
    <row r="1" spans="1:13" ht="16.5" customHeight="1" x14ac:dyDescent="0.3">
      <c r="A1" s="130" t="str">
        <f>'Current month raw data'!A1</f>
        <v>June 2026 Monthly Report</v>
      </c>
      <c r="B1" s="133" t="str">
        <f>'Current month raw data'!F6</f>
        <v>Current Month - June 2026 vs June 2025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x14ac:dyDescent="0.3">
      <c r="A2" s="131"/>
      <c r="B2" s="136" t="s">
        <v>45</v>
      </c>
      <c r="C2" s="137"/>
      <c r="D2" s="138" t="s">
        <v>2</v>
      </c>
      <c r="E2" s="137"/>
      <c r="F2" s="139" t="s">
        <v>3</v>
      </c>
      <c r="G2" s="139"/>
      <c r="H2" s="139" t="str">
        <f>'Current month raw data'!L7</f>
        <v>Percent Change from June 2025</v>
      </c>
      <c r="I2" s="139"/>
      <c r="J2" s="139"/>
      <c r="K2" s="139"/>
      <c r="L2" s="139"/>
      <c r="M2" s="140"/>
    </row>
    <row r="3" spans="1:13" ht="36.950000000000003" customHeight="1" x14ac:dyDescent="0.3">
      <c r="A3" s="132"/>
      <c r="B3" s="81">
        <f>'Current month raw data'!F8</f>
        <v>2026</v>
      </c>
      <c r="C3" s="82">
        <f>'Current month raw data'!G8</f>
        <v>2025</v>
      </c>
      <c r="D3" s="82">
        <f>'Current month raw data'!H8</f>
        <v>2026</v>
      </c>
      <c r="E3" s="82">
        <f>'Current month raw data'!I8</f>
        <v>2025</v>
      </c>
      <c r="F3" s="99">
        <f>'Current month raw data'!J8</f>
        <v>2026</v>
      </c>
      <c r="G3" s="99">
        <f>'Current month raw data'!K8</f>
        <v>2025</v>
      </c>
      <c r="H3" s="82" t="str">
        <f>'Current month raw data'!L8</f>
        <v>Occ</v>
      </c>
      <c r="I3" s="82" t="str">
        <f>'Current month raw data'!M8</f>
        <v>ADR</v>
      </c>
      <c r="J3" s="82" t="s">
        <v>3</v>
      </c>
      <c r="K3" s="83" t="s">
        <v>78</v>
      </c>
      <c r="L3" s="83" t="s">
        <v>43</v>
      </c>
      <c r="M3" s="84" t="s">
        <v>44</v>
      </c>
    </row>
    <row r="4" spans="1:13" x14ac:dyDescent="0.3">
      <c r="A4" s="85" t="s">
        <v>10</v>
      </c>
      <c r="B4" s="75">
        <f>VLOOKUP($A4,'Current month raw data'!$B:$Q,5,FALSE)</f>
        <v>69.620996962629306</v>
      </c>
      <c r="C4" s="93">
        <f>VLOOKUP($A4,'Current month raw data'!$B:$Q,6,FALSE)</f>
        <v>68.491768504720099</v>
      </c>
      <c r="D4" s="74">
        <f>VLOOKUP($A4,'Current month raw data'!$B:$Q,7,FALSE)</f>
        <v>173.758102362046</v>
      </c>
      <c r="E4" s="96">
        <f>VLOOKUP($A4,'Current month raw data'!$B:$Q,8,FALSE)</f>
        <v>162.92096567098901</v>
      </c>
      <c r="F4" s="102">
        <f>VLOOKUP($A4,'Current month raw data'!$B:$Q,9,FALSE)</f>
        <v>120.97212316780301</v>
      </c>
      <c r="G4" s="104">
        <f>VLOOKUP($A4,'Current month raw data'!$B:$Q,10,FALSE)</f>
        <v>111.587450653028</v>
      </c>
      <c r="H4" s="101">
        <f>VLOOKUP($A4,'Current month raw data'!$B:$Q,11,FALSE)</f>
        <v>1.6487068191725001</v>
      </c>
      <c r="I4" s="73">
        <f>VLOOKUP($A4,'Current month raw data'!$B:$Q,12,FALSE)</f>
        <v>6.6517753847239698</v>
      </c>
      <c r="J4" s="93">
        <f>VLOOKUP($A4,'Current month raw data'!$B:$Q,13,FALSE)</f>
        <v>8.4101504782604692</v>
      </c>
      <c r="K4" s="73">
        <f>VLOOKUP($A4,'Current month raw data'!$B:$Q,14,FALSE)</f>
        <v>8.8900681713633904</v>
      </c>
      <c r="L4" s="73">
        <f>VLOOKUP($A4,'Current month raw data'!$B:$Q,15,FALSE)</f>
        <v>0.44268704635657202</v>
      </c>
      <c r="M4" s="76">
        <f>VLOOKUP($A4,'Current month raw data'!$B:$Q,16,FALSE)</f>
        <v>2.09869247704995</v>
      </c>
    </row>
    <row r="5" spans="1:13" x14ac:dyDescent="0.3">
      <c r="A5" s="85" t="s">
        <v>13</v>
      </c>
      <c r="B5" s="75">
        <f>VLOOKUP($A5,'Current month raw data'!$B:$Q,5,FALSE)</f>
        <v>72.837254362080699</v>
      </c>
      <c r="C5" s="94">
        <f>VLOOKUP($A5,'Current month raw data'!$B:$Q,6,FALSE)</f>
        <v>70.974954342251706</v>
      </c>
      <c r="D5" s="74">
        <f>VLOOKUP($A5,'Current month raw data'!$B:$Q,7,FALSE)</f>
        <v>151.07385475734301</v>
      </c>
      <c r="E5" s="97">
        <f>VLOOKUP($A5,'Current month raw data'!$B:$Q,8,FALSE)</f>
        <v>143.26664680663399</v>
      </c>
      <c r="F5" s="74">
        <f>VLOOKUP($A5,'Current month raw data'!$B:$Q,9,FALSE)</f>
        <v>110.03804786420601</v>
      </c>
      <c r="G5" s="105">
        <f>VLOOKUP($A5,'Current month raw data'!$B:$Q,10,FALSE)</f>
        <v>101.68343715868301</v>
      </c>
      <c r="H5" s="73">
        <f>VLOOKUP($A5,'Current month raw data'!$B:$Q,11,FALSE)</f>
        <v>2.6238833643326398</v>
      </c>
      <c r="I5" s="73">
        <f>VLOOKUP($A5,'Current month raw data'!$B:$Q,12,FALSE)</f>
        <v>5.4494246391112</v>
      </c>
      <c r="J5" s="94">
        <f>VLOOKUP($A5,'Current month raw data'!$B:$Q,13,FALSE)</f>
        <v>8.2162945500013294</v>
      </c>
      <c r="K5" s="73">
        <f>VLOOKUP($A5,'Current month raw data'!$B:$Q,14,FALSE)</f>
        <v>8.7566340540973098</v>
      </c>
      <c r="L5" s="73">
        <f>VLOOKUP($A5,'Current month raw data'!$B:$Q,15,FALSE)</f>
        <v>0.49931436512670402</v>
      </c>
      <c r="M5" s="76">
        <f>VLOOKUP($A5,'Current month raw data'!$B:$Q,16,FALSE)</f>
        <v>3.13629915602163</v>
      </c>
    </row>
    <row r="6" spans="1:13" x14ac:dyDescent="0.3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x14ac:dyDescent="0.3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x14ac:dyDescent="0.3">
      <c r="A8" s="87" t="s">
        <v>71</v>
      </c>
      <c r="B8" s="75">
        <f>VLOOKUP($A8,'Current month raw data'!$B:$Q,5,FALSE)</f>
        <v>74.5737493357625</v>
      </c>
      <c r="C8" s="94">
        <f>VLOOKUP($A8,'Current month raw data'!$B:$Q,6,FALSE)</f>
        <v>70.445844439059798</v>
      </c>
      <c r="D8" s="74">
        <f>VLOOKUP($A8,'Current month raw data'!$B:$Q,7,FALSE)</f>
        <v>351.64832515574699</v>
      </c>
      <c r="E8" s="97">
        <f>VLOOKUP($A8,'Current month raw data'!$B:$Q,8,FALSE)</f>
        <v>336.46084121579003</v>
      </c>
      <c r="F8" s="74">
        <f>VLOOKUP($A8,'Current month raw data'!$B:$Q,9,FALSE)</f>
        <v>262.237340545054</v>
      </c>
      <c r="G8" s="105">
        <f>VLOOKUP($A8,'Current month raw data'!$B:$Q,10,FALSE)</f>
        <v>237.02268080122701</v>
      </c>
      <c r="H8" s="73">
        <f>VLOOKUP($A8,'Current month raw data'!$B:$Q,11,FALSE)</f>
        <v>5.8596854499680102</v>
      </c>
      <c r="I8" s="73">
        <f>VLOOKUP($A8,'Current month raw data'!$B:$Q,12,FALSE)</f>
        <v>4.5138934697653799</v>
      </c>
      <c r="J8" s="94">
        <f>VLOOKUP($A8,'Current month raw data'!$B:$Q,13,FALSE)</f>
        <v>10.638078878608299</v>
      </c>
      <c r="K8" s="73">
        <f>VLOOKUP($A8,'Current month raw data'!$B:$Q,14,FALSE)</f>
        <v>17.7154844574676</v>
      </c>
      <c r="L8" s="73">
        <f>VLOOKUP($A8,'Current month raw data'!$B:$Q,15,FALSE)</f>
        <v>6.3968984734673997</v>
      </c>
      <c r="M8" s="76">
        <f>VLOOKUP($A8,'Current month raw data'!$B:$Q,16,FALSE)</f>
        <v>12.631422052534401</v>
      </c>
    </row>
    <row r="9" spans="1:13" x14ac:dyDescent="0.3">
      <c r="A9" s="87" t="s">
        <v>72</v>
      </c>
      <c r="B9" s="75">
        <f>VLOOKUP($A9,'Current month raw data'!$B:$Q,5,FALSE)</f>
        <v>76.528608509197596</v>
      </c>
      <c r="C9" s="94">
        <f>VLOOKUP($A9,'Current month raw data'!$B:$Q,6,FALSE)</f>
        <v>75.721301175776603</v>
      </c>
      <c r="D9" s="74">
        <f>VLOOKUP($A9,'Current month raw data'!$B:$Q,7,FALSE)</f>
        <v>216.657309063128</v>
      </c>
      <c r="E9" s="97">
        <f>VLOOKUP($A9,'Current month raw data'!$B:$Q,8,FALSE)</f>
        <v>209.691322224066</v>
      </c>
      <c r="F9" s="74">
        <f>VLOOKUP($A9,'Current month raw data'!$B:$Q,9,FALSE)</f>
        <v>165.804823859484</v>
      </c>
      <c r="G9" s="105">
        <f>VLOOKUP($A9,'Current month raw data'!$B:$Q,10,FALSE)</f>
        <v>158.78099764075299</v>
      </c>
      <c r="H9" s="73">
        <f>VLOOKUP($A9,'Current month raw data'!$B:$Q,11,FALSE)</f>
        <v>1.0661561817946801</v>
      </c>
      <c r="I9" s="73">
        <f>VLOOKUP($A9,'Current month raw data'!$B:$Q,12,FALSE)</f>
        <v>3.3220196072869399</v>
      </c>
      <c r="J9" s="94">
        <f>VLOOKUP($A9,'Current month raw data'!$B:$Q,13,FALSE)</f>
        <v>4.4235937064851498</v>
      </c>
      <c r="K9" s="73">
        <f>VLOOKUP($A9,'Current month raw data'!$B:$Q,14,FALSE)</f>
        <v>6.7774124514172698</v>
      </c>
      <c r="L9" s="73">
        <f>VLOOKUP($A9,'Current month raw data'!$B:$Q,15,FALSE)</f>
        <v>2.2541062430280401</v>
      </c>
      <c r="M9" s="76">
        <f>VLOOKUP($A9,'Current month raw data'!$B:$Q,16,FALSE)</f>
        <v>3.34429471787699</v>
      </c>
    </row>
    <row r="10" spans="1:13" x14ac:dyDescent="0.3">
      <c r="A10" s="87" t="s">
        <v>73</v>
      </c>
      <c r="B10" s="75">
        <f>VLOOKUP($A10,'Current month raw data'!$B:$Q,5,FALSE)</f>
        <v>80.385225535168104</v>
      </c>
      <c r="C10" s="94">
        <f>VLOOKUP($A10,'Current month raw data'!$B:$Q,6,FALSE)</f>
        <v>76.802176696542801</v>
      </c>
      <c r="D10" s="74">
        <f>VLOOKUP($A10,'Current month raw data'!$B:$Q,7,FALSE)</f>
        <v>175.427519911882</v>
      </c>
      <c r="E10" s="97">
        <f>VLOOKUP($A10,'Current month raw data'!$B:$Q,8,FALSE)</f>
        <v>164.36733443378</v>
      </c>
      <c r="F10" s="74">
        <f>VLOOKUP($A10,'Current month raw data'!$B:$Q,9,FALSE)</f>
        <v>141.01780753191801</v>
      </c>
      <c r="G10" s="105">
        <f>VLOOKUP($A10,'Current month raw data'!$B:$Q,10,FALSE)</f>
        <v>126.237690623229</v>
      </c>
      <c r="H10" s="73">
        <f>VLOOKUP($A10,'Current month raw data'!$B:$Q,11,FALSE)</f>
        <v>4.6652959495959001</v>
      </c>
      <c r="I10" s="73">
        <f>VLOOKUP($A10,'Current month raw data'!$B:$Q,12,FALSE)</f>
        <v>6.72894375041286</v>
      </c>
      <c r="J10" s="94">
        <f>VLOOKUP($A10,'Current month raw data'!$B:$Q,13,FALSE)</f>
        <v>11.708164840247299</v>
      </c>
      <c r="K10" s="73">
        <f>VLOOKUP($A10,'Current month raw data'!$B:$Q,14,FALSE)</f>
        <v>13.385542708294301</v>
      </c>
      <c r="L10" s="73">
        <f>VLOOKUP($A10,'Current month raw data'!$B:$Q,15,FALSE)</f>
        <v>1.5015714119427299</v>
      </c>
      <c r="M10" s="76">
        <f>VLOOKUP($A10,'Current month raw data'!$B:$Q,16,FALSE)</f>
        <v>6.2369201118002797</v>
      </c>
    </row>
    <row r="11" spans="1:13" x14ac:dyDescent="0.3">
      <c r="A11" s="87" t="s">
        <v>74</v>
      </c>
      <c r="B11" s="75">
        <f>VLOOKUP($A11,'Current month raw data'!$B:$Q,5,FALSE)</f>
        <v>76.144197798231303</v>
      </c>
      <c r="C11" s="94">
        <f>VLOOKUP($A11,'Current month raw data'!$B:$Q,6,FALSE)</f>
        <v>73.696401007392893</v>
      </c>
      <c r="D11" s="74">
        <f>VLOOKUP($A11,'Current month raw data'!$B:$Q,7,FALSE)</f>
        <v>141.34640181650099</v>
      </c>
      <c r="E11" s="97">
        <f>VLOOKUP($A11,'Current month raw data'!$B:$Q,8,FALSE)</f>
        <v>135.38377734335401</v>
      </c>
      <c r="F11" s="74">
        <f>VLOOKUP($A11,'Current month raw data'!$B:$Q,9,FALSE)</f>
        <v>107.627083779839</v>
      </c>
      <c r="G11" s="105">
        <f>VLOOKUP($A11,'Current month raw data'!$B:$Q,10,FALSE)</f>
        <v>99.772971449914607</v>
      </c>
      <c r="H11" s="73">
        <f>VLOOKUP($A11,'Current month raw data'!$B:$Q,11,FALSE)</f>
        <v>3.3214604205608902</v>
      </c>
      <c r="I11" s="73">
        <f>VLOOKUP($A11,'Current month raw data'!$B:$Q,12,FALSE)</f>
        <v>4.4042385211518402</v>
      </c>
      <c r="J11" s="94">
        <f>VLOOKUP($A11,'Current month raw data'!$B:$Q,13,FALSE)</f>
        <v>7.8719839810199002</v>
      </c>
      <c r="K11" s="73">
        <f>VLOOKUP($A11,'Current month raw data'!$B:$Q,14,FALSE)</f>
        <v>6.8308602750368603</v>
      </c>
      <c r="L11" s="73">
        <f>VLOOKUP($A11,'Current month raw data'!$B:$Q,15,FALSE)</f>
        <v>-0.96514745308310901</v>
      </c>
      <c r="M11" s="76">
        <f>VLOOKUP($A11,'Current month raw data'!$B:$Q,16,FALSE)</f>
        <v>2.3242559768235802</v>
      </c>
    </row>
    <row r="12" spans="1:13" x14ac:dyDescent="0.3">
      <c r="A12" s="87" t="s">
        <v>75</v>
      </c>
      <c r="B12" s="75">
        <f>VLOOKUP($A12,'Current month raw data'!$B:$Q,5,FALSE)</f>
        <v>69.625967753391507</v>
      </c>
      <c r="C12" s="94">
        <f>VLOOKUP($A12,'Current month raw data'!$B:$Q,6,FALSE)</f>
        <v>67.219978228486298</v>
      </c>
      <c r="D12" s="74">
        <f>VLOOKUP($A12,'Current month raw data'!$B:$Q,7,FALSE)</f>
        <v>101.70618784327399</v>
      </c>
      <c r="E12" s="97">
        <f>VLOOKUP($A12,'Current month raw data'!$B:$Q,8,FALSE)</f>
        <v>96.953413658127005</v>
      </c>
      <c r="F12" s="74">
        <f>VLOOKUP($A12,'Current month raw data'!$B:$Q,9,FALSE)</f>
        <v>70.813917550962401</v>
      </c>
      <c r="G12" s="105">
        <f>VLOOKUP($A12,'Current month raw data'!$B:$Q,10,FALSE)</f>
        <v>65.172063552767199</v>
      </c>
      <c r="H12" s="73">
        <f>VLOOKUP($A12,'Current month raw data'!$B:$Q,11,FALSE)</f>
        <v>3.5792774533890901</v>
      </c>
      <c r="I12" s="73">
        <f>VLOOKUP($A12,'Current month raw data'!$B:$Q,12,FALSE)</f>
        <v>4.9021215507757603</v>
      </c>
      <c r="J12" s="94">
        <f>VLOOKUP($A12,'Current month raw data'!$B:$Q,13,FALSE)</f>
        <v>8.6568595355695006</v>
      </c>
      <c r="K12" s="73">
        <f>VLOOKUP($A12,'Current month raw data'!$B:$Q,14,FALSE)</f>
        <v>9.5579756360492603</v>
      </c>
      <c r="L12" s="73">
        <f>VLOOKUP($A12,'Current month raw data'!$B:$Q,15,FALSE)</f>
        <v>0.82932279133722897</v>
      </c>
      <c r="M12" s="76">
        <f>VLOOKUP($A12,'Current month raw data'!$B:$Q,16,FALSE)</f>
        <v>4.4382840084124702</v>
      </c>
    </row>
    <row r="13" spans="1:13" x14ac:dyDescent="0.3">
      <c r="A13" s="87" t="s">
        <v>76</v>
      </c>
      <c r="B13" s="75">
        <f>VLOOKUP($A13,'Current month raw data'!$B:$Q,5,FALSE)</f>
        <v>60.052864225554003</v>
      </c>
      <c r="C13" s="94">
        <f>VLOOKUP($A13,'Current month raw data'!$B:$Q,6,FALSE)</f>
        <v>60.756263608508398</v>
      </c>
      <c r="D13" s="74">
        <f>VLOOKUP($A13,'Current month raw data'!$B:$Q,7,FALSE)</f>
        <v>73.175175354728907</v>
      </c>
      <c r="E13" s="97">
        <f>VLOOKUP($A13,'Current month raw data'!$B:$Q,8,FALSE)</f>
        <v>72.079497278447107</v>
      </c>
      <c r="F13" s="74">
        <f>VLOOKUP($A13,'Current month raw data'!$B:$Q,9,FALSE)</f>
        <v>43.943788702586403</v>
      </c>
      <c r="G13" s="105">
        <f>VLOOKUP($A13,'Current month raw data'!$B:$Q,10,FALSE)</f>
        <v>43.792809374180997</v>
      </c>
      <c r="H13" s="73">
        <f>VLOOKUP($A13,'Current month raw data'!$B:$Q,11,FALSE)</f>
        <v>-1.1577396982258099</v>
      </c>
      <c r="I13" s="73">
        <f>VLOOKUP($A13,'Current month raw data'!$B:$Q,12,FALSE)</f>
        <v>1.5200967232736899</v>
      </c>
      <c r="J13" s="94">
        <f>VLOOKUP($A13,'Current month raw data'!$B:$Q,13,FALSE)</f>
        <v>0.34475826183111002</v>
      </c>
      <c r="K13" s="73">
        <f>VLOOKUP($A13,'Current month raw data'!$B:$Q,14,FALSE)</f>
        <v>-0.69626707289837597</v>
      </c>
      <c r="L13" s="73">
        <f>VLOOKUP($A13,'Current month raw data'!$B:$Q,15,FALSE)</f>
        <v>-1.0374486448142299</v>
      </c>
      <c r="M13" s="76">
        <f>VLOOKUP($A13,'Current month raw data'!$B:$Q,16,FALSE)</f>
        <v>-2.1831773882303298</v>
      </c>
    </row>
    <row r="14" spans="1:13" ht="18.600000000000001" customHeight="1" x14ac:dyDescent="0.3">
      <c r="A14" s="72" t="s">
        <v>79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x14ac:dyDescent="0.3">
      <c r="A15" s="87" t="s">
        <v>50</v>
      </c>
      <c r="B15" s="75">
        <f>VLOOKUP($A15,'Current month raw data'!$B:$Q,5,FALSE)</f>
        <v>68.195793356485495</v>
      </c>
      <c r="C15" s="94">
        <f>VLOOKUP($A15,'Current month raw data'!$B:$Q,6,FALSE)</f>
        <v>66.450269993061596</v>
      </c>
      <c r="D15" s="74">
        <f>VLOOKUP($A15,'Current month raw data'!$B:$Q,7,FALSE)</f>
        <v>129.01880736016901</v>
      </c>
      <c r="E15" s="97">
        <f>VLOOKUP($A15,'Current month raw data'!$B:$Q,8,FALSE)</f>
        <v>123.671297614507</v>
      </c>
      <c r="F15" s="74">
        <f>VLOOKUP($A15,'Current month raw data'!$B:$Q,9,FALSE)</f>
        <v>87.985399258343605</v>
      </c>
      <c r="G15" s="105">
        <f>VLOOKUP($A15,'Current month raw data'!$B:$Q,10,FALSE)</f>
        <v>82.179911168763198</v>
      </c>
      <c r="H15" s="73">
        <f>VLOOKUP($A15,'Current month raw data'!$B:$Q,11,FALSE)</f>
        <v>2.62681154434165</v>
      </c>
      <c r="I15" s="73">
        <f>VLOOKUP($A15,'Current month raw data'!$B:$Q,12,FALSE)</f>
        <v>4.3239699500287898</v>
      </c>
      <c r="J15" s="94">
        <f>VLOOKUP($A15,'Current month raw data'!$B:$Q,13,FALSE)</f>
        <v>7.0643640361916598</v>
      </c>
      <c r="K15" s="73">
        <f>VLOOKUP($A15,'Current month raw data'!$B:$Q,14,FALSE)</f>
        <v>9.74186132980544</v>
      </c>
      <c r="L15" s="73">
        <f>VLOOKUP($A15,'Current month raw data'!$B:$Q,15,FALSE)</f>
        <v>2.5008295876195299</v>
      </c>
      <c r="M15" s="76">
        <f>VLOOKUP($A15,'Current month raw data'!$B:$Q,16,FALSE)</f>
        <v>5.19333321227308</v>
      </c>
    </row>
    <row r="16" spans="1:13" x14ac:dyDescent="0.3">
      <c r="A16" s="87" t="s">
        <v>51</v>
      </c>
      <c r="B16" s="75">
        <f>VLOOKUP($A16,'Current month raw data'!$B:$Q,5,FALSE)</f>
        <v>62.908622908622903</v>
      </c>
      <c r="C16" s="94">
        <f>VLOOKUP($A16,'Current month raw data'!$B:$Q,6,FALSE)</f>
        <v>66.427284427284405</v>
      </c>
      <c r="D16" s="74">
        <f>VLOOKUP($A16,'Current month raw data'!$B:$Q,7,FALSE)</f>
        <v>135.76841857610401</v>
      </c>
      <c r="E16" s="97">
        <f>VLOOKUP($A16,'Current month raw data'!$B:$Q,8,FALSE)</f>
        <v>128.800525438834</v>
      </c>
      <c r="F16" s="74">
        <f>VLOOKUP($A16,'Current month raw data'!$B:$Q,9,FALSE)</f>
        <v>85.410042471042402</v>
      </c>
      <c r="G16" s="105">
        <f>VLOOKUP($A16,'Current month raw data'!$B:$Q,10,FALSE)</f>
        <v>85.558691377091307</v>
      </c>
      <c r="H16" s="73">
        <f>VLOOKUP($A16,'Current month raw data'!$B:$Q,11,FALSE)</f>
        <v>-5.2970124384856803</v>
      </c>
      <c r="I16" s="73">
        <f>VLOOKUP($A16,'Current month raw data'!$B:$Q,12,FALSE)</f>
        <v>5.4098328508599698</v>
      </c>
      <c r="J16" s="94">
        <f>VLOOKUP($A16,'Current month raw data'!$B:$Q,13,FALSE)</f>
        <v>-0.173739106637046</v>
      </c>
      <c r="K16" s="73">
        <f>VLOOKUP($A16,'Current month raw data'!$B:$Q,14,FALSE)</f>
        <v>-0.173739106637046</v>
      </c>
      <c r="L16" s="73">
        <f>VLOOKUP($A16,'Current month raw data'!$B:$Q,15,FALSE)</f>
        <v>0</v>
      </c>
      <c r="M16" s="76">
        <f>VLOOKUP($A16,'Current month raw data'!$B:$Q,16,FALSE)</f>
        <v>-5.2970124384856803</v>
      </c>
    </row>
    <row r="17" spans="1:13" x14ac:dyDescent="0.3">
      <c r="A17" s="87" t="s">
        <v>52</v>
      </c>
      <c r="B17" s="75">
        <f>VLOOKUP($A17,'Current month raw data'!$B:$Q,5,FALSE)</f>
        <v>66.879526003949906</v>
      </c>
      <c r="C17" s="94">
        <f>VLOOKUP($A17,'Current month raw data'!$B:$Q,6,FALSE)</f>
        <v>67.926267281105893</v>
      </c>
      <c r="D17" s="74">
        <f>VLOOKUP($A17,'Current month raw data'!$B:$Q,7,FALSE)</f>
        <v>137.288570397348</v>
      </c>
      <c r="E17" s="97">
        <f>VLOOKUP($A17,'Current month raw data'!$B:$Q,8,FALSE)</f>
        <v>138.496861471861</v>
      </c>
      <c r="F17" s="74">
        <f>VLOOKUP($A17,'Current month raw data'!$B:$Q,9,FALSE)</f>
        <v>91.817945139345994</v>
      </c>
      <c r="G17" s="105">
        <f>VLOOKUP($A17,'Current month raw data'!$B:$Q,10,FALSE)</f>
        <v>94.075748299319699</v>
      </c>
      <c r="H17" s="73">
        <f>VLOOKUP($A17,'Current month raw data'!$B:$Q,11,FALSE)</f>
        <v>-1.5409963171157199</v>
      </c>
      <c r="I17" s="73">
        <f>VLOOKUP($A17,'Current month raw data'!$B:$Q,12,FALSE)</f>
        <v>-0.87243209822349699</v>
      </c>
      <c r="J17" s="94">
        <f>VLOOKUP($A17,'Current month raw data'!$B:$Q,13,FALSE)</f>
        <v>-2.39998426883625</v>
      </c>
      <c r="K17" s="73">
        <f>VLOOKUP($A17,'Current month raw data'!$B:$Q,14,FALSE)</f>
        <v>-2.39998426883625</v>
      </c>
      <c r="L17" s="73">
        <f>VLOOKUP($A17,'Current month raw data'!$B:$Q,15,FALSE)</f>
        <v>0</v>
      </c>
      <c r="M17" s="76">
        <f>VLOOKUP($A17,'Current month raw data'!$B:$Q,16,FALSE)</f>
        <v>-1.5409963171157199</v>
      </c>
    </row>
    <row r="18" spans="1:13" x14ac:dyDescent="0.3">
      <c r="A18" s="87" t="s">
        <v>53</v>
      </c>
      <c r="B18" s="75">
        <f>VLOOKUP($A18,'Current month raw data'!$B:$Q,5,FALSE)</f>
        <v>77.080727759335005</v>
      </c>
      <c r="C18" s="94">
        <f>VLOOKUP($A18,'Current month raw data'!$B:$Q,6,FALSE)</f>
        <v>74.783873333839097</v>
      </c>
      <c r="D18" s="74">
        <f>VLOOKUP($A18,'Current month raw data'!$B:$Q,7,FALSE)</f>
        <v>158.62930686502301</v>
      </c>
      <c r="E18" s="97">
        <f>VLOOKUP($A18,'Current month raw data'!$B:$Q,8,FALSE)</f>
        <v>155.85737435162</v>
      </c>
      <c r="F18" s="74">
        <f>VLOOKUP($A18,'Current month raw data'!$B:$Q,9,FALSE)</f>
        <v>122.272624171148</v>
      </c>
      <c r="G18" s="105">
        <f>VLOOKUP($A18,'Current month raw data'!$B:$Q,10,FALSE)</f>
        <v>116.55618141656301</v>
      </c>
      <c r="H18" s="73">
        <f>VLOOKUP($A18,'Current month raw data'!$B:$Q,11,FALSE)</f>
        <v>3.0713231651462598</v>
      </c>
      <c r="I18" s="73">
        <f>VLOOKUP($A18,'Current month raw data'!$B:$Q,12,FALSE)</f>
        <v>1.7785058454463401</v>
      </c>
      <c r="J18" s="94">
        <f>VLOOKUP($A18,'Current month raw data'!$B:$Q,13,FALSE)</f>
        <v>4.9044526726172801</v>
      </c>
      <c r="K18" s="73">
        <f>VLOOKUP($A18,'Current month raw data'!$B:$Q,14,FALSE)</f>
        <v>3.1054993146985099</v>
      </c>
      <c r="L18" s="73">
        <f>VLOOKUP($A18,'Current month raw data'!$B:$Q,15,FALSE)</f>
        <v>-1.7148493815919199</v>
      </c>
      <c r="M18" s="76">
        <f>VLOOKUP($A18,'Current month raw data'!$B:$Q,16,FALSE)</f>
        <v>1.30380521725013</v>
      </c>
    </row>
    <row r="19" spans="1:13" x14ac:dyDescent="0.3">
      <c r="A19" s="88" t="s">
        <v>54</v>
      </c>
      <c r="B19" s="75">
        <f>VLOOKUP($A19,'Current month raw data'!$B:$Q,5,FALSE)</f>
        <v>79.669945272976804</v>
      </c>
      <c r="C19" s="94">
        <f>VLOOKUP($A19,'Current month raw data'!$B:$Q,6,FALSE)</f>
        <v>76.184695739726806</v>
      </c>
      <c r="D19" s="74">
        <f>VLOOKUP($A19,'Current month raw data'!$B:$Q,7,FALSE)</f>
        <v>175.029200794405</v>
      </c>
      <c r="E19" s="97">
        <f>VLOOKUP($A19,'Current month raw data'!$B:$Q,8,FALSE)</f>
        <v>159.377961832105</v>
      </c>
      <c r="F19" s="74">
        <f>VLOOKUP($A19,'Current month raw data'!$B:$Q,9,FALSE)</f>
        <v>139.445668484631</v>
      </c>
      <c r="G19" s="105">
        <f>VLOOKUP($A19,'Current month raw data'!$B:$Q,10,FALSE)</f>
        <v>121.42161529796699</v>
      </c>
      <c r="H19" s="73">
        <f>VLOOKUP($A19,'Current month raw data'!$B:$Q,11,FALSE)</f>
        <v>4.5747370904476696</v>
      </c>
      <c r="I19" s="73">
        <f>VLOOKUP($A19,'Current month raw data'!$B:$Q,12,FALSE)</f>
        <v>9.8202027321620502</v>
      </c>
      <c r="J19" s="94">
        <f>VLOOKUP($A19,'Current month raw data'!$B:$Q,13,FALSE)</f>
        <v>14.8441882793551</v>
      </c>
      <c r="K19" s="73">
        <f>VLOOKUP($A19,'Current month raw data'!$B:$Q,14,FALSE)</f>
        <v>15.284312315992899</v>
      </c>
      <c r="L19" s="73">
        <f>VLOOKUP($A19,'Current month raw data'!$B:$Q,15,FALSE)</f>
        <v>0.38323579384557199</v>
      </c>
      <c r="M19" s="76">
        <f>VLOOKUP($A19,'Current month raw data'!$B:$Q,16,FALSE)</f>
        <v>4.9755049142981704</v>
      </c>
    </row>
    <row r="20" spans="1:13" x14ac:dyDescent="0.3">
      <c r="A20" s="87" t="s">
        <v>55</v>
      </c>
      <c r="B20" s="75">
        <f>VLOOKUP($A20,'Current month raw data'!$B:$Q,5,FALSE)</f>
        <v>62.538491906829798</v>
      </c>
      <c r="C20" s="94">
        <f>VLOOKUP($A20,'Current month raw data'!$B:$Q,6,FALSE)</f>
        <v>64.228064481228998</v>
      </c>
      <c r="D20" s="74">
        <f>VLOOKUP($A20,'Current month raw data'!$B:$Q,7,FALSE)</f>
        <v>109.65434160301299</v>
      </c>
      <c r="E20" s="97">
        <f>VLOOKUP($A20,'Current month raw data'!$B:$Q,8,FALSE)</f>
        <v>106.57435185964999</v>
      </c>
      <c r="F20" s="74">
        <f>VLOOKUP($A20,'Current month raw data'!$B:$Q,9,FALSE)</f>
        <v>68.576171548887999</v>
      </c>
      <c r="G20" s="105">
        <f>VLOOKUP($A20,'Current month raw data'!$B:$Q,10,FALSE)</f>
        <v>68.450643432868105</v>
      </c>
      <c r="H20" s="73">
        <f>VLOOKUP($A20,'Current month raw data'!$B:$Q,11,FALSE)</f>
        <v>-2.63058304503785</v>
      </c>
      <c r="I20" s="73">
        <f>VLOOKUP($A20,'Current month raw data'!$B:$Q,12,FALSE)</f>
        <v>2.8899915313762001</v>
      </c>
      <c r="J20" s="94">
        <f>VLOOKUP($A20,'Current month raw data'!$B:$Q,13,FALSE)</f>
        <v>0.18338485911093699</v>
      </c>
      <c r="K20" s="73">
        <f>VLOOKUP($A20,'Current month raw data'!$B:$Q,14,FALSE)</f>
        <v>2.9554178221876</v>
      </c>
      <c r="L20" s="73">
        <f>VLOOKUP($A20,'Current month raw data'!$B:$Q,15,FALSE)</f>
        <v>2.7669587796170001</v>
      </c>
      <c r="M20" s="76">
        <f>VLOOKUP($A20,'Current month raw data'!$B:$Q,16,FALSE)</f>
        <v>6.3588586059360505E-2</v>
      </c>
    </row>
    <row r="21" spans="1:13" x14ac:dyDescent="0.3">
      <c r="A21" s="87" t="s">
        <v>56</v>
      </c>
      <c r="B21" s="75">
        <f>VLOOKUP($A21,'Current month raw data'!$B:$Q,5,FALSE)</f>
        <v>59.708911777877198</v>
      </c>
      <c r="C21" s="94">
        <f>VLOOKUP($A21,'Current month raw data'!$B:$Q,6,FALSE)</f>
        <v>61.558028616852098</v>
      </c>
      <c r="D21" s="74">
        <f>VLOOKUP($A21,'Current month raw data'!$B:$Q,7,FALSE)</f>
        <v>113.751334158353</v>
      </c>
      <c r="E21" s="97">
        <f>VLOOKUP($A21,'Current month raw data'!$B:$Q,8,FALSE)</f>
        <v>111.313368260527</v>
      </c>
      <c r="F21" s="74">
        <f>VLOOKUP($A21,'Current month raw data'!$B:$Q,9,FALSE)</f>
        <v>67.919683758769906</v>
      </c>
      <c r="G21" s="105">
        <f>VLOOKUP($A21,'Current month raw data'!$B:$Q,10,FALSE)</f>
        <v>68.522315088197402</v>
      </c>
      <c r="H21" s="73">
        <f>VLOOKUP($A21,'Current month raw data'!$B:$Q,11,FALSE)</f>
        <v>-3.0038597409999501</v>
      </c>
      <c r="I21" s="73">
        <f>VLOOKUP($A21,'Current month raw data'!$B:$Q,12,FALSE)</f>
        <v>2.1901824874444298</v>
      </c>
      <c r="J21" s="94">
        <f>VLOOKUP($A21,'Current month raw data'!$B:$Q,13,FALSE)</f>
        <v>-0.87946726355028704</v>
      </c>
      <c r="K21" s="73">
        <f>VLOOKUP($A21,'Current month raw data'!$B:$Q,14,FALSE)</f>
        <v>0.53879155143865898</v>
      </c>
      <c r="L21" s="73">
        <f>VLOOKUP($A21,'Current month raw data'!$B:$Q,15,FALSE)</f>
        <v>1.4308426073131899</v>
      </c>
      <c r="M21" s="76">
        <f>VLOOKUP($A21,'Current month raw data'!$B:$Q,16,FALSE)</f>
        <v>-1.61599763872491</v>
      </c>
    </row>
    <row r="22" spans="1:13" x14ac:dyDescent="0.3">
      <c r="A22" s="88" t="s">
        <v>57</v>
      </c>
      <c r="B22" s="75">
        <f>VLOOKUP($A22,'Current month raw data'!$B:$Q,5,FALSE)</f>
        <v>62.5111261974805</v>
      </c>
      <c r="C22" s="94">
        <f>VLOOKUP($A22,'Current month raw data'!$B:$Q,6,FALSE)</f>
        <v>60.830984327432603</v>
      </c>
      <c r="D22" s="74">
        <f>VLOOKUP($A22,'Current month raw data'!$B:$Q,7,FALSE)</f>
        <v>119.126325433505</v>
      </c>
      <c r="E22" s="97">
        <f>VLOOKUP($A22,'Current month raw data'!$B:$Q,8,FALSE)</f>
        <v>118.32766331177</v>
      </c>
      <c r="F22" s="74">
        <f>VLOOKUP($A22,'Current month raw data'!$B:$Q,9,FALSE)</f>
        <v>74.467207626159706</v>
      </c>
      <c r="G22" s="105">
        <f>VLOOKUP($A22,'Current month raw data'!$B:$Q,10,FALSE)</f>
        <v>71.979882324200304</v>
      </c>
      <c r="H22" s="73">
        <f>VLOOKUP($A22,'Current month raw data'!$B:$Q,11,FALSE)</f>
        <v>2.7619836973281702</v>
      </c>
      <c r="I22" s="73">
        <f>VLOOKUP($A22,'Current month raw data'!$B:$Q,12,FALSE)</f>
        <v>0.67495807774907901</v>
      </c>
      <c r="J22" s="94">
        <f>VLOOKUP($A22,'Current month raw data'!$B:$Q,13,FALSE)</f>
        <v>3.45558400714848</v>
      </c>
      <c r="K22" s="73">
        <f>VLOOKUP($A22,'Current month raw data'!$B:$Q,14,FALSE)</f>
        <v>3.0939735545358298</v>
      </c>
      <c r="L22" s="73">
        <f>VLOOKUP($A22,'Current month raw data'!$B:$Q,15,FALSE)</f>
        <v>-0.34953207802457897</v>
      </c>
      <c r="M22" s="76">
        <f>VLOOKUP($A22,'Current month raw data'!$B:$Q,16,FALSE)</f>
        <v>2.40279760029162</v>
      </c>
    </row>
    <row r="23" spans="1:13" x14ac:dyDescent="0.3">
      <c r="A23" s="87" t="s">
        <v>58</v>
      </c>
      <c r="B23" s="75">
        <f>VLOOKUP($A23,'Current month raw data'!$B:$Q,5,FALSE)</f>
        <v>53.8026124818577</v>
      </c>
      <c r="C23" s="94">
        <f>VLOOKUP($A23,'Current month raw data'!$B:$Q,6,FALSE)</f>
        <v>55.050855293573697</v>
      </c>
      <c r="D23" s="74">
        <f>VLOOKUP($A23,'Current month raw data'!$B:$Q,7,FALSE)</f>
        <v>95.038754608398506</v>
      </c>
      <c r="E23" s="97">
        <f>VLOOKUP($A23,'Current month raw data'!$B:$Q,8,FALSE)</f>
        <v>94.617208482049094</v>
      </c>
      <c r="F23" s="74">
        <f>VLOOKUP($A23,'Current month raw data'!$B:$Q,9,FALSE)</f>
        <v>51.133332849540302</v>
      </c>
      <c r="G23" s="105">
        <f>VLOOKUP($A23,'Current month raw data'!$B:$Q,10,FALSE)</f>
        <v>52.087582524271802</v>
      </c>
      <c r="H23" s="73">
        <f>VLOOKUP($A23,'Current month raw data'!$B:$Q,11,FALSE)</f>
        <v>-2.2674358192245601</v>
      </c>
      <c r="I23" s="73">
        <f>VLOOKUP($A23,'Current month raw data'!$B:$Q,12,FALSE)</f>
        <v>0.44552796802219402</v>
      </c>
      <c r="J23" s="94">
        <f>VLOOKUP($A23,'Current month raw data'!$B:$Q,13,FALSE)</f>
        <v>-1.8320099119339699</v>
      </c>
      <c r="K23" s="73">
        <f>VLOOKUP($A23,'Current month raw data'!$B:$Q,14,FALSE)</f>
        <v>-6.1889803458009798</v>
      </c>
      <c r="L23" s="73">
        <f>VLOOKUP($A23,'Current month raw data'!$B:$Q,15,FALSE)</f>
        <v>-4.4382801664354998</v>
      </c>
      <c r="M23" s="76">
        <f>VLOOKUP($A23,'Current month raw data'!$B:$Q,16,FALSE)</f>
        <v>-6.6050808314087703</v>
      </c>
    </row>
    <row r="24" spans="1:13" x14ac:dyDescent="0.3">
      <c r="A24" s="87" t="s">
        <v>59</v>
      </c>
      <c r="B24" s="75">
        <f>VLOOKUP($A24,'Current month raw data'!$B:$Q,5,FALSE)</f>
        <v>66.873689376700995</v>
      </c>
      <c r="C24" s="94">
        <f>VLOOKUP($A24,'Current month raw data'!$B:$Q,6,FALSE)</f>
        <v>66.404898479468201</v>
      </c>
      <c r="D24" s="74">
        <f>VLOOKUP($A24,'Current month raw data'!$B:$Q,7,FALSE)</f>
        <v>137.362374903258</v>
      </c>
      <c r="E24" s="97">
        <f>VLOOKUP($A24,'Current month raw data'!$B:$Q,8,FALSE)</f>
        <v>136.89974311863699</v>
      </c>
      <c r="F24" s="74">
        <f>VLOOKUP($A24,'Current month raw data'!$B:$Q,9,FALSE)</f>
        <v>91.859287913264595</v>
      </c>
      <c r="G24" s="105">
        <f>VLOOKUP($A24,'Current month raw data'!$B:$Q,10,FALSE)</f>
        <v>90.908135436583805</v>
      </c>
      <c r="H24" s="73">
        <f>VLOOKUP($A24,'Current month raw data'!$B:$Q,11,FALSE)</f>
        <v>0.70595830724400199</v>
      </c>
      <c r="I24" s="73">
        <f>VLOOKUP($A24,'Current month raw data'!$B:$Q,12,FALSE)</f>
        <v>0.33793473536360602</v>
      </c>
      <c r="J24" s="94">
        <f>VLOOKUP($A24,'Current month raw data'!$B:$Q,13,FALSE)</f>
        <v>1.04627872094497</v>
      </c>
      <c r="K24" s="73">
        <f>VLOOKUP($A24,'Current month raw data'!$B:$Q,14,FALSE)</f>
        <v>3.10253323192841</v>
      </c>
      <c r="L24" s="73">
        <f>VLOOKUP($A24,'Current month raw data'!$B:$Q,15,FALSE)</f>
        <v>2.0349631248292801</v>
      </c>
      <c r="M24" s="76">
        <f>VLOOKUP($A24,'Current month raw data'!$B:$Q,16,FALSE)</f>
        <v>2.7552874233023599</v>
      </c>
    </row>
    <row r="25" spans="1:13" x14ac:dyDescent="0.3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x14ac:dyDescent="0.3">
      <c r="A26" s="85" t="s">
        <v>18</v>
      </c>
      <c r="B26" s="75">
        <f>VLOOKUP($A26,'Current month raw data'!$B:$Q,5,FALSE)</f>
        <v>78.775217945464703</v>
      </c>
      <c r="C26" s="94">
        <f>VLOOKUP($A26,'Current month raw data'!$B:$Q,6,FALSE)</f>
        <v>74.869859998238894</v>
      </c>
      <c r="D26" s="74">
        <f>VLOOKUP($A26,'Current month raw data'!$B:$Q,7,FALSE)</f>
        <v>209.44118172072501</v>
      </c>
      <c r="E26" s="97">
        <f>VLOOKUP($A26,'Current month raw data'!$B:$Q,8,FALSE)</f>
        <v>195.473260487061</v>
      </c>
      <c r="F26" s="74">
        <f>VLOOKUP($A26,'Current month raw data'!$B:$Q,9,FALSE)</f>
        <v>164.987747368058</v>
      </c>
      <c r="G26" s="105">
        <f>VLOOKUP($A26,'Current month raw data'!$B:$Q,10,FALSE)</f>
        <v>146.35055646065501</v>
      </c>
      <c r="H26" s="73">
        <f>VLOOKUP($A26,'Current month raw data'!$B:$Q,11,FALSE)</f>
        <v>5.2161950714448597</v>
      </c>
      <c r="I26" s="73">
        <f>VLOOKUP($A26,'Current month raw data'!$B:$Q,12,FALSE)</f>
        <v>7.14569409588852</v>
      </c>
      <c r="J26" s="94">
        <f>VLOOKUP($A26,'Current month raw data'!$B:$Q,13,FALSE)</f>
        <v>12.7346225105836</v>
      </c>
      <c r="K26" s="73">
        <f>VLOOKUP($A26,'Current month raw data'!$B:$Q,14,FALSE)</f>
        <v>13.4463485327733</v>
      </c>
      <c r="L26" s="73">
        <f>VLOOKUP($A26,'Current month raw data'!$B:$Q,15,FALSE)</f>
        <v>0.63132869595843899</v>
      </c>
      <c r="M26" s="76">
        <f>VLOOKUP($A26,'Current month raw data'!$B:$Q,16,FALSE)</f>
        <v>5.8804551037264998</v>
      </c>
    </row>
    <row r="27" spans="1:13" x14ac:dyDescent="0.3">
      <c r="A27" s="87" t="s">
        <v>20</v>
      </c>
      <c r="B27" s="75">
        <f>VLOOKUP($A27,'Current month raw data'!$B:$Q,5,FALSE)</f>
        <v>85.848866860611196</v>
      </c>
      <c r="C27" s="94">
        <f>VLOOKUP($A27,'Current month raw data'!$B:$Q,6,FALSE)</f>
        <v>79.686730024639203</v>
      </c>
      <c r="D27" s="74">
        <f>VLOOKUP($A27,'Current month raw data'!$B:$Q,7,FALSE)</f>
        <v>240.21612933869901</v>
      </c>
      <c r="E27" s="97">
        <f>VLOOKUP($A27,'Current month raw data'!$B:$Q,8,FALSE)</f>
        <v>207.092007464994</v>
      </c>
      <c r="F27" s="74">
        <f>VLOOKUP($A27,'Current month raw data'!$B:$Q,9,FALSE)</f>
        <v>206.22282505369299</v>
      </c>
      <c r="G27" s="105">
        <f>VLOOKUP($A27,'Current month raw data'!$B:$Q,10,FALSE)</f>
        <v>165.024848891235</v>
      </c>
      <c r="H27" s="73">
        <f>VLOOKUP($A27,'Current month raw data'!$B:$Q,11,FALSE)</f>
        <v>7.7329523172386798</v>
      </c>
      <c r="I27" s="73">
        <f>VLOOKUP($A27,'Current month raw data'!$B:$Q,12,FALSE)</f>
        <v>15.9948818301472</v>
      </c>
      <c r="J27" s="94">
        <f>VLOOKUP($A27,'Current month raw data'!$B:$Q,13,FALSE)</f>
        <v>24.964710732509801</v>
      </c>
      <c r="K27" s="73">
        <f>VLOOKUP($A27,'Current month raw data'!$B:$Q,14,FALSE)</f>
        <v>22.470694858334099</v>
      </c>
      <c r="L27" s="73">
        <f>VLOOKUP($A27,'Current month raw data'!$B:$Q,15,FALSE)</f>
        <v>-1.99577613516367</v>
      </c>
      <c r="M27" s="76">
        <f>VLOOKUP($A27,'Current month raw data'!$B:$Q,16,FALSE)</f>
        <v>5.58284376518397</v>
      </c>
    </row>
    <row r="28" spans="1:13" x14ac:dyDescent="0.3">
      <c r="A28" s="87" t="s">
        <v>22</v>
      </c>
      <c r="B28" s="75">
        <f>VLOOKUP($A28,'Current month raw data'!$B:$Q,5,FALSE)</f>
        <v>79.097689156812706</v>
      </c>
      <c r="C28" s="94">
        <f>VLOOKUP($A28,'Current month raw data'!$B:$Q,6,FALSE)</f>
        <v>73.566224908935894</v>
      </c>
      <c r="D28" s="74">
        <f>VLOOKUP($A28,'Current month raw data'!$B:$Q,7,FALSE)</f>
        <v>177.46592376385601</v>
      </c>
      <c r="E28" s="97">
        <f>VLOOKUP($A28,'Current month raw data'!$B:$Q,8,FALSE)</f>
        <v>162.03435353209099</v>
      </c>
      <c r="F28" s="74">
        <f>VLOOKUP($A28,'Current month raw data'!$B:$Q,9,FALSE)</f>
        <v>140.371444738001</v>
      </c>
      <c r="G28" s="105">
        <f>VLOOKUP($A28,'Current month raw data'!$B:$Q,10,FALSE)</f>
        <v>119.202556949159</v>
      </c>
      <c r="H28" s="73">
        <f>VLOOKUP($A28,'Current month raw data'!$B:$Q,11,FALSE)</f>
        <v>7.5190269104116201</v>
      </c>
      <c r="I28" s="73">
        <f>VLOOKUP($A28,'Current month raw data'!$B:$Q,12,FALSE)</f>
        <v>9.5236410646141696</v>
      </c>
      <c r="J28" s="94">
        <f>VLOOKUP($A28,'Current month raw data'!$B:$Q,13,FALSE)</f>
        <v>17.758753109525099</v>
      </c>
      <c r="K28" s="73">
        <f>VLOOKUP($A28,'Current month raw data'!$B:$Q,14,FALSE)</f>
        <v>18.0873057803724</v>
      </c>
      <c r="L28" s="73">
        <f>VLOOKUP($A28,'Current month raw data'!$B:$Q,15,FALSE)</f>
        <v>0.27900488258544498</v>
      </c>
      <c r="M28" s="76">
        <f>VLOOKUP($A28,'Current month raw data'!$B:$Q,16,FALSE)</f>
        <v>7.8190102452000296</v>
      </c>
    </row>
    <row r="29" spans="1:13" x14ac:dyDescent="0.3">
      <c r="A29" s="87" t="s">
        <v>23</v>
      </c>
      <c r="B29" s="75">
        <f>VLOOKUP($A29,'Current month raw data'!$B:$Q,5,FALSE)</f>
        <v>78.940251935744797</v>
      </c>
      <c r="C29" s="94">
        <f>VLOOKUP($A29,'Current month raw data'!$B:$Q,6,FALSE)</f>
        <v>77.862013174621495</v>
      </c>
      <c r="D29" s="74">
        <f>VLOOKUP($A29,'Current month raw data'!$B:$Q,7,FALSE)</f>
        <v>186.77347319210801</v>
      </c>
      <c r="E29" s="97">
        <f>VLOOKUP($A29,'Current month raw data'!$B:$Q,8,FALSE)</f>
        <v>172.953528908283</v>
      </c>
      <c r="F29" s="74">
        <f>VLOOKUP($A29,'Current month raw data'!$B:$Q,9,FALSE)</f>
        <v>147.43945028699099</v>
      </c>
      <c r="G29" s="105">
        <f>VLOOKUP($A29,'Current month raw data'!$B:$Q,10,FALSE)</f>
        <v>134.66509946453999</v>
      </c>
      <c r="H29" s="73">
        <f>VLOOKUP($A29,'Current month raw data'!$B:$Q,11,FALSE)</f>
        <v>1.3848071956540999</v>
      </c>
      <c r="I29" s="73">
        <f>VLOOKUP($A29,'Current month raw data'!$B:$Q,12,FALSE)</f>
        <v>7.99055351518947</v>
      </c>
      <c r="J29" s="94">
        <f>VLOOKUP($A29,'Current month raw data'!$B:$Q,13,FALSE)</f>
        <v>9.4860144708945207</v>
      </c>
      <c r="K29" s="73">
        <f>VLOOKUP($A29,'Current month raw data'!$B:$Q,14,FALSE)</f>
        <v>9.4860144708945207</v>
      </c>
      <c r="L29" s="73">
        <f>VLOOKUP($A29,'Current month raw data'!$B:$Q,15,FALSE)</f>
        <v>0</v>
      </c>
      <c r="M29" s="76">
        <f>VLOOKUP($A29,'Current month raw data'!$B:$Q,16,FALSE)</f>
        <v>1.3848071956540999</v>
      </c>
    </row>
    <row r="30" spans="1:13" x14ac:dyDescent="0.3">
      <c r="A30" s="87" t="s">
        <v>21</v>
      </c>
      <c r="B30" s="75">
        <f>VLOOKUP($A30,'Current month raw data'!$B:$Q,5,FALSE)</f>
        <v>76.2738715277777</v>
      </c>
      <c r="C30" s="94">
        <f>VLOOKUP($A30,'Current month raw data'!$B:$Q,6,FALSE)</f>
        <v>72.387733944453501</v>
      </c>
      <c r="D30" s="74">
        <f>VLOOKUP($A30,'Current month raw data'!$B:$Q,7,FALSE)</f>
        <v>175.56812331066601</v>
      </c>
      <c r="E30" s="97">
        <f>VLOOKUP($A30,'Current month raw data'!$B:$Q,8,FALSE)</f>
        <v>160.22316579354001</v>
      </c>
      <c r="F30" s="74">
        <f>VLOOKUP($A30,'Current month raw data'!$B:$Q,9,FALSE)</f>
        <v>133.912604817708</v>
      </c>
      <c r="G30" s="105">
        <f>VLOOKUP($A30,'Current month raw data'!$B:$Q,10,FALSE)</f>
        <v>115.981918972008</v>
      </c>
      <c r="H30" s="73">
        <f>VLOOKUP($A30,'Current month raw data'!$B:$Q,11,FALSE)</f>
        <v>5.3685028824168599</v>
      </c>
      <c r="I30" s="73">
        <f>VLOOKUP($A30,'Current month raw data'!$B:$Q,12,FALSE)</f>
        <v>9.5772402455832495</v>
      </c>
      <c r="J30" s="94">
        <f>VLOOKUP($A30,'Current month raw data'!$B:$Q,13,FALSE)</f>
        <v>15.4598975466402</v>
      </c>
      <c r="K30" s="73">
        <f>VLOOKUP($A30,'Current month raw data'!$B:$Q,14,FALSE)</f>
        <v>16.121396386733899</v>
      </c>
      <c r="L30" s="73">
        <f>VLOOKUP($A30,'Current month raw data'!$B:$Q,15,FALSE)</f>
        <v>0.57292519233917105</v>
      </c>
      <c r="M30" s="76">
        <f>VLOOKUP($A30,'Current month raw data'!$B:$Q,16,FALSE)</f>
        <v>5.9721855802208497</v>
      </c>
    </row>
    <row r="31" spans="1:13" x14ac:dyDescent="0.3">
      <c r="A31" s="87" t="s">
        <v>24</v>
      </c>
      <c r="B31" s="75">
        <f>VLOOKUP($A31,'Current month raw data'!$B:$Q,5,FALSE)</f>
        <v>74.9740559784872</v>
      </c>
      <c r="C31" s="94">
        <f>VLOOKUP($A31,'Current month raw data'!$B:$Q,6,FALSE)</f>
        <v>69.083342748465299</v>
      </c>
      <c r="D31" s="74">
        <f>VLOOKUP($A31,'Current month raw data'!$B:$Q,7,FALSE)</f>
        <v>112.367860826757</v>
      </c>
      <c r="E31" s="97">
        <f>VLOOKUP($A31,'Current month raw data'!$B:$Q,8,FALSE)</f>
        <v>108.165305111291</v>
      </c>
      <c r="F31" s="74">
        <f>VLOOKUP($A31,'Current month raw data'!$B:$Q,9,FALSE)</f>
        <v>84.246742878082003</v>
      </c>
      <c r="G31" s="105">
        <f>VLOOKUP($A31,'Current month raw data'!$B:$Q,10,FALSE)</f>
        <v>74.724208464956803</v>
      </c>
      <c r="H31" s="73">
        <f>VLOOKUP($A31,'Current month raw data'!$B:$Q,11,FALSE)</f>
        <v>8.5269661189821608</v>
      </c>
      <c r="I31" s="73">
        <f>VLOOKUP($A31,'Current month raw data'!$B:$Q,12,FALSE)</f>
        <v>3.8853084278198899</v>
      </c>
      <c r="J31" s="94">
        <f>VLOOKUP($A31,'Current month raw data'!$B:$Q,13,FALSE)</f>
        <v>12.743573480060199</v>
      </c>
      <c r="K31" s="73">
        <f>VLOOKUP($A31,'Current month raw data'!$B:$Q,14,FALSE)</f>
        <v>12.1066761041701</v>
      </c>
      <c r="L31" s="73">
        <f>VLOOKUP($A31,'Current month raw data'!$B:$Q,15,FALSE)</f>
        <v>-0.564907920009038</v>
      </c>
      <c r="M31" s="76">
        <f>VLOOKUP($A31,'Current month raw data'!$B:$Q,16,FALSE)</f>
        <v>7.9138886920304996</v>
      </c>
    </row>
    <row r="32" spans="1:13" x14ac:dyDescent="0.3">
      <c r="A32" s="87" t="s">
        <v>25</v>
      </c>
      <c r="B32" s="75">
        <f>VLOOKUP($A32,'Current month raw data'!$B:$Q,5,FALSE)</f>
        <v>82.537215672263898</v>
      </c>
      <c r="C32" s="94">
        <f>VLOOKUP($A32,'Current month raw data'!$B:$Q,6,FALSE)</f>
        <v>83.213415949936802</v>
      </c>
      <c r="D32" s="74">
        <f>VLOOKUP($A32,'Current month raw data'!$B:$Q,7,FALSE)</f>
        <v>155.369977563432</v>
      </c>
      <c r="E32" s="97">
        <f>VLOOKUP($A32,'Current month raw data'!$B:$Q,8,FALSE)</f>
        <v>144.02254112085799</v>
      </c>
      <c r="F32" s="74">
        <f>VLOOKUP($A32,'Current month raw data'!$B:$Q,9,FALSE)</f>
        <v>128.238053471477</v>
      </c>
      <c r="G32" s="105">
        <f>VLOOKUP($A32,'Current month raw data'!$B:$Q,10,FALSE)</f>
        <v>119.84607620456801</v>
      </c>
      <c r="H32" s="73">
        <f>VLOOKUP($A32,'Current month raw data'!$B:$Q,11,FALSE)</f>
        <v>-0.81260968553402302</v>
      </c>
      <c r="I32" s="73">
        <f>VLOOKUP($A32,'Current month raw data'!$B:$Q,12,FALSE)</f>
        <v>7.8789308633649098</v>
      </c>
      <c r="J32" s="94">
        <f>VLOOKUP($A32,'Current month raw data'!$B:$Q,13,FALSE)</f>
        <v>7.00229622251865</v>
      </c>
      <c r="K32" s="73">
        <f>VLOOKUP($A32,'Current month raw data'!$B:$Q,14,FALSE)</f>
        <v>10.7923525855284</v>
      </c>
      <c r="L32" s="73">
        <f>VLOOKUP($A32,'Current month raw data'!$B:$Q,15,FALSE)</f>
        <v>3.5420327383704699</v>
      </c>
      <c r="M32" s="76">
        <f>VLOOKUP($A32,'Current month raw data'!$B:$Q,16,FALSE)</f>
        <v>2.7006401517396701</v>
      </c>
    </row>
    <row r="33" spans="1:13" x14ac:dyDescent="0.3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x14ac:dyDescent="0.3">
      <c r="A34" s="85" t="s">
        <v>15</v>
      </c>
      <c r="B34" s="75">
        <f>VLOOKUP($A34,'Current month raw data'!$B:$Q,5,FALSE)</f>
        <v>77.187666546323499</v>
      </c>
      <c r="C34" s="94">
        <f>VLOOKUP($A34,'Current month raw data'!$B:$Q,6,FALSE)</f>
        <v>74.9629085132988</v>
      </c>
      <c r="D34" s="74">
        <f>VLOOKUP($A34,'Current month raw data'!$B:$Q,7,FALSE)</f>
        <v>158.95790713020099</v>
      </c>
      <c r="E34" s="97">
        <f>VLOOKUP($A34,'Current month raw data'!$B:$Q,8,FALSE)</f>
        <v>156.11709145115501</v>
      </c>
      <c r="F34" s="74">
        <f>VLOOKUP($A34,'Current month raw data'!$B:$Q,9,FALSE)</f>
        <v>122.695899304674</v>
      </c>
      <c r="G34" s="105">
        <f>VLOOKUP($A34,'Current month raw data'!$B:$Q,10,FALSE)</f>
        <v>117.029912438152</v>
      </c>
      <c r="H34" s="73">
        <f>VLOOKUP($A34,'Current month raw data'!$B:$Q,11,FALSE)</f>
        <v>2.9678117847174601</v>
      </c>
      <c r="I34" s="73">
        <f>VLOOKUP($A34,'Current month raw data'!$B:$Q,12,FALSE)</f>
        <v>1.8196698725551601</v>
      </c>
      <c r="J34" s="94">
        <f>VLOOKUP($A34,'Current month raw data'!$B:$Q,13,FALSE)</f>
        <v>4.8414860341932702</v>
      </c>
      <c r="K34" s="73">
        <f>VLOOKUP($A34,'Current month raw data'!$B:$Q,14,FALSE)</f>
        <v>3.0503686868586302</v>
      </c>
      <c r="L34" s="73">
        <f>VLOOKUP($A34,'Current month raw data'!$B:$Q,15,FALSE)</f>
        <v>-1.7084051505627</v>
      </c>
      <c r="M34" s="76">
        <f>VLOOKUP($A34,'Current month raw data'!$B:$Q,16,FALSE)</f>
        <v>1.20870438476563</v>
      </c>
    </row>
    <row r="35" spans="1:13" x14ac:dyDescent="0.3">
      <c r="A35" s="87" t="s">
        <v>30</v>
      </c>
      <c r="B35" s="75">
        <f>VLOOKUP($A35,'Current month raw data'!$B:$Q,5,FALSE)</f>
        <v>83.702844518088895</v>
      </c>
      <c r="C35" s="94">
        <f>VLOOKUP($A35,'Current month raw data'!$B:$Q,6,FALSE)</f>
        <v>81.322618449690196</v>
      </c>
      <c r="D35" s="74">
        <f>VLOOKUP($A35,'Current month raw data'!$B:$Q,7,FALSE)</f>
        <v>121.77936488280599</v>
      </c>
      <c r="E35" s="97">
        <f>VLOOKUP($A35,'Current month raw data'!$B:$Q,8,FALSE)</f>
        <v>115.319450288906</v>
      </c>
      <c r="F35" s="74">
        <f>VLOOKUP($A35,'Current month raw data'!$B:$Q,9,FALSE)</f>
        <v>101.93279244297101</v>
      </c>
      <c r="G35" s="105">
        <f>VLOOKUP($A35,'Current month raw data'!$B:$Q,10,FALSE)</f>
        <v>93.780796556727395</v>
      </c>
      <c r="H35" s="73">
        <f>VLOOKUP($A35,'Current month raw data'!$B:$Q,11,FALSE)</f>
        <v>2.9268930511271698</v>
      </c>
      <c r="I35" s="73">
        <f>VLOOKUP($A35,'Current month raw data'!$B:$Q,12,FALSE)</f>
        <v>5.60175631926462</v>
      </c>
      <c r="J35" s="94">
        <f>VLOOKUP($A35,'Current month raw data'!$B:$Q,13,FALSE)</f>
        <v>8.6926067868414396</v>
      </c>
      <c r="K35" s="73">
        <f>VLOOKUP($A35,'Current month raw data'!$B:$Q,14,FALSE)</f>
        <v>9.8208407765926804</v>
      </c>
      <c r="L35" s="73">
        <f>VLOOKUP($A35,'Current month raw data'!$B:$Q,15,FALSE)</f>
        <v>1.03800435292147</v>
      </c>
      <c r="M35" s="76">
        <f>VLOOKUP($A35,'Current month raw data'!$B:$Q,16,FALSE)</f>
        <v>3.9952786813247099</v>
      </c>
    </row>
    <row r="36" spans="1:13" x14ac:dyDescent="0.3">
      <c r="A36" s="87" t="s">
        <v>29</v>
      </c>
      <c r="B36" s="75">
        <f>VLOOKUP($A36,'Current month raw data'!$B:$Q,5,FALSE)</f>
        <v>76.347522813052393</v>
      </c>
      <c r="C36" s="94">
        <f>VLOOKUP($A36,'Current month raw data'!$B:$Q,6,FALSE)</f>
        <v>76.008201020359493</v>
      </c>
      <c r="D36" s="74">
        <f>VLOOKUP($A36,'Current month raw data'!$B:$Q,7,FALSE)</f>
        <v>110.138493682221</v>
      </c>
      <c r="E36" s="97">
        <f>VLOOKUP($A36,'Current month raw data'!$B:$Q,8,FALSE)</f>
        <v>105.850547981958</v>
      </c>
      <c r="F36" s="74">
        <f>VLOOKUP($A36,'Current month raw data'!$B:$Q,9,FALSE)</f>
        <v>84.088011589986095</v>
      </c>
      <c r="G36" s="105">
        <f>VLOOKUP($A36,'Current month raw data'!$B:$Q,10,FALSE)</f>
        <v>80.455097291279202</v>
      </c>
      <c r="H36" s="73">
        <f>VLOOKUP($A36,'Current month raw data'!$B:$Q,11,FALSE)</f>
        <v>0.44642786980579802</v>
      </c>
      <c r="I36" s="73">
        <f>VLOOKUP($A36,'Current month raw data'!$B:$Q,12,FALSE)</f>
        <v>4.0509433177364098</v>
      </c>
      <c r="J36" s="94">
        <f>VLOOKUP($A36,'Current month raw data'!$B:$Q,13,FALSE)</f>
        <v>4.5154557275026201</v>
      </c>
      <c r="K36" s="73">
        <f>VLOOKUP($A36,'Current month raw data'!$B:$Q,14,FALSE)</f>
        <v>4.3061557160328698</v>
      </c>
      <c r="L36" s="73">
        <f>VLOOKUP($A36,'Current month raw data'!$B:$Q,15,FALSE)</f>
        <v>-0.200257473895007</v>
      </c>
      <c r="M36" s="76">
        <f>VLOOKUP($A36,'Current month raw data'!$B:$Q,16,FALSE)</f>
        <v>0.245276390735954</v>
      </c>
    </row>
    <row r="37" spans="1:13" x14ac:dyDescent="0.3">
      <c r="A37" s="87" t="s">
        <v>28</v>
      </c>
      <c r="B37" s="75">
        <f>VLOOKUP($A37,'Current month raw data'!$B:$Q,5,FALSE)</f>
        <v>79.709816236334007</v>
      </c>
      <c r="C37" s="94">
        <f>VLOOKUP($A37,'Current month raw data'!$B:$Q,6,FALSE)</f>
        <v>78.733262234861897</v>
      </c>
      <c r="D37" s="74">
        <f>VLOOKUP($A37,'Current month raw data'!$B:$Q,7,FALSE)</f>
        <v>146.12720432774699</v>
      </c>
      <c r="E37" s="97">
        <f>VLOOKUP($A37,'Current month raw data'!$B:$Q,8,FALSE)</f>
        <v>135.34237656036001</v>
      </c>
      <c r="F37" s="74">
        <f>VLOOKUP($A37,'Current month raw data'!$B:$Q,9,FALSE)</f>
        <v>116.477726040939</v>
      </c>
      <c r="G37" s="105">
        <f>VLOOKUP($A37,'Current month raw data'!$B:$Q,10,FALSE)</f>
        <v>106.55946825216201</v>
      </c>
      <c r="H37" s="73">
        <f>VLOOKUP($A37,'Current month raw data'!$B:$Q,11,FALSE)</f>
        <v>1.2403321972853201</v>
      </c>
      <c r="I37" s="73">
        <f>VLOOKUP($A37,'Current month raw data'!$B:$Q,12,FALSE)</f>
        <v>7.9685520835948296</v>
      </c>
      <c r="J37" s="94">
        <f>VLOOKUP($A37,'Current month raw data'!$B:$Q,13,FALSE)</f>
        <v>9.3077207980304308</v>
      </c>
      <c r="K37" s="73">
        <f>VLOOKUP($A37,'Current month raw data'!$B:$Q,14,FALSE)</f>
        <v>11.3671979406879</v>
      </c>
      <c r="L37" s="73">
        <f>VLOOKUP($A37,'Current month raw data'!$B:$Q,15,FALSE)</f>
        <v>1.88410949164592</v>
      </c>
      <c r="M37" s="76">
        <f>VLOOKUP($A37,'Current month raw data'!$B:$Q,16,FALSE)</f>
        <v>3.1478109055882402</v>
      </c>
    </row>
    <row r="38" spans="1:13" x14ac:dyDescent="0.3">
      <c r="A38" s="87" t="s">
        <v>27</v>
      </c>
      <c r="B38" s="75">
        <f>VLOOKUP($A38,'Current month raw data'!$B:$Q,5,FALSE)</f>
        <v>77.343063402385397</v>
      </c>
      <c r="C38" s="94">
        <f>VLOOKUP($A38,'Current month raw data'!$B:$Q,6,FALSE)</f>
        <v>78.859899550621193</v>
      </c>
      <c r="D38" s="74">
        <f>VLOOKUP($A38,'Current month raw data'!$B:$Q,7,FALSE)</f>
        <v>214.48023266778901</v>
      </c>
      <c r="E38" s="97">
        <f>VLOOKUP($A38,'Current month raw data'!$B:$Q,8,FALSE)</f>
        <v>215.06107624787501</v>
      </c>
      <c r="F38" s="74">
        <f>VLOOKUP($A38,'Current month raw data'!$B:$Q,9,FALSE)</f>
        <v>165.88558233783201</v>
      </c>
      <c r="G38" s="105">
        <f>VLOOKUP($A38,'Current month raw data'!$B:$Q,10,FALSE)</f>
        <v>169.596948701559</v>
      </c>
      <c r="H38" s="73">
        <f>VLOOKUP($A38,'Current month raw data'!$B:$Q,11,FALSE)</f>
        <v>-1.92345686068505</v>
      </c>
      <c r="I38" s="73">
        <f>VLOOKUP($A38,'Current month raw data'!$B:$Q,12,FALSE)</f>
        <v>-0.27008308068576198</v>
      </c>
      <c r="J38" s="94">
        <f>VLOOKUP($A38,'Current month raw data'!$B:$Q,13,FALSE)</f>
        <v>-2.1883450098258099</v>
      </c>
      <c r="K38" s="73">
        <f>VLOOKUP($A38,'Current month raw data'!$B:$Q,14,FALSE)</f>
        <v>-1.1489507379238799</v>
      </c>
      <c r="L38" s="73">
        <f>VLOOKUP($A38,'Current month raw data'!$B:$Q,15,FALSE)</f>
        <v>1.06264869151467</v>
      </c>
      <c r="M38" s="76">
        <f>VLOOKUP($A38,'Current month raw data'!$B:$Q,16,FALSE)</f>
        <v>-0.88124775833229896</v>
      </c>
    </row>
    <row r="39" spans="1:13" x14ac:dyDescent="0.3">
      <c r="A39" s="87" t="s">
        <v>26</v>
      </c>
      <c r="B39" s="75">
        <f>VLOOKUP($A39,'Current month raw data'!$B:$Q,5,FALSE)</f>
        <v>70.343392775491495</v>
      </c>
      <c r="C39" s="94">
        <f>VLOOKUP($A39,'Current month raw data'!$B:$Q,6,FALSE)</f>
        <v>60.948456939731699</v>
      </c>
      <c r="D39" s="74">
        <f>VLOOKUP($A39,'Current month raw data'!$B:$Q,7,FALSE)</f>
        <v>151.00505138422099</v>
      </c>
      <c r="E39" s="97">
        <f>VLOOKUP($A39,'Current month raw data'!$B:$Q,8,FALSE)</f>
        <v>150.379509623286</v>
      </c>
      <c r="F39" s="74">
        <f>VLOOKUP($A39,'Current month raw data'!$B:$Q,9,FALSE)</f>
        <v>106.222076406035</v>
      </c>
      <c r="G39" s="105">
        <f>VLOOKUP($A39,'Current month raw data'!$B:$Q,10,FALSE)</f>
        <v>91.653990668928699</v>
      </c>
      <c r="H39" s="73">
        <f>VLOOKUP($A39,'Current month raw data'!$B:$Q,11,FALSE)</f>
        <v>15.4145589691464</v>
      </c>
      <c r="I39" s="73">
        <f>VLOOKUP($A39,'Current month raw data'!$B:$Q,12,FALSE)</f>
        <v>0.41597539618372298</v>
      </c>
      <c r="J39" s="94">
        <f>VLOOKUP($A39,'Current month raw data'!$B:$Q,13,FALSE)</f>
        <v>15.894655138072</v>
      </c>
      <c r="K39" s="73">
        <f>VLOOKUP($A39,'Current month raw data'!$B:$Q,14,FALSE)</f>
        <v>2.3839112889656899</v>
      </c>
      <c r="L39" s="73">
        <f>VLOOKUP($A39,'Current month raw data'!$B:$Q,15,FALSE)</f>
        <v>-11.657779932137601</v>
      </c>
      <c r="M39" s="76">
        <f>VLOOKUP($A39,'Current month raw data'!$B:$Q,16,FALSE)</f>
        <v>1.95978367487606</v>
      </c>
    </row>
    <row r="40" spans="1:13" x14ac:dyDescent="0.3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x14ac:dyDescent="0.3">
      <c r="A41" s="85" t="s">
        <v>17</v>
      </c>
      <c r="B41" s="75">
        <f>VLOOKUP($A41,'Current month raw data'!$B:$Q,5,FALSE)</f>
        <v>62.768129693786697</v>
      </c>
      <c r="C41" s="94">
        <f>VLOOKUP($A41,'Current month raw data'!$B:$Q,6,FALSE)</f>
        <v>63.031191264655803</v>
      </c>
      <c r="D41" s="74">
        <f>VLOOKUP($A41,'Current month raw data'!$B:$Q,7,FALSE)</f>
        <v>125.77214246624099</v>
      </c>
      <c r="E41" s="97">
        <f>VLOOKUP($A41,'Current month raw data'!$B:$Q,8,FALSE)</f>
        <v>123.426736362808</v>
      </c>
      <c r="F41" s="74">
        <f>VLOOKUP($A41,'Current month raw data'!$B:$Q,9,FALSE)</f>
        <v>78.944821501864595</v>
      </c>
      <c r="G41" s="74">
        <f>VLOOKUP($A41,'Current month raw data'!$B:$Q,10,FALSE)</f>
        <v>77.797342268563995</v>
      </c>
      <c r="H41" s="100">
        <f>VLOOKUP($A41,'Current month raw data'!$B:$Q,11,FALSE)</f>
        <v>-0.417351418545446</v>
      </c>
      <c r="I41" s="73">
        <f>VLOOKUP($A41,'Current month raw data'!$B:$Q,12,FALSE)</f>
        <v>1.90024152995437</v>
      </c>
      <c r="J41" s="94">
        <f>VLOOKUP($A41,'Current month raw data'!$B:$Q,13,FALSE)</f>
        <v>1.47495942642787</v>
      </c>
      <c r="K41" s="73">
        <f>VLOOKUP($A41,'Current month raw data'!$B:$Q,14,FALSE)</f>
        <v>2.8940467270972801</v>
      </c>
      <c r="L41" s="73">
        <f>VLOOKUP($A41,'Current month raw data'!$B:$Q,15,FALSE)</f>
        <v>1.39846057459948</v>
      </c>
      <c r="M41" s="76">
        <f>VLOOKUP($A41,'Current month raw data'!$B:$Q,16,FALSE)</f>
        <v>0.97527266100814403</v>
      </c>
    </row>
    <row r="42" spans="1:13" x14ac:dyDescent="0.3">
      <c r="A42" s="87" t="s">
        <v>46</v>
      </c>
      <c r="B42" s="75">
        <f>VLOOKUP($A42,'Current month raw data'!$B:$Q,5,FALSE)</f>
        <v>59.406626296373602</v>
      </c>
      <c r="C42" s="94">
        <f>VLOOKUP($A42,'Current month raw data'!$B:$Q,6,FALSE)</f>
        <v>59.402799377915997</v>
      </c>
      <c r="D42" s="74">
        <f>VLOOKUP($A42,'Current month raw data'!$B:$Q,7,FALSE)</f>
        <v>141.40705317547199</v>
      </c>
      <c r="E42" s="97">
        <f>VLOOKUP($A42,'Current month raw data'!$B:$Q,8,FALSE)</f>
        <v>132.974204745115</v>
      </c>
      <c r="F42" s="74">
        <f>VLOOKUP($A42,'Current month raw data'!$B:$Q,9,FALSE)</f>
        <v>84.005159636667301</v>
      </c>
      <c r="G42" s="105">
        <f>VLOOKUP($A42,'Current month raw data'!$B:$Q,10,FALSE)</f>
        <v>78.990400069120398</v>
      </c>
      <c r="H42" s="73">
        <f>VLOOKUP($A42,'Current month raw data'!$B:$Q,11,FALSE)</f>
        <v>6.4423200551017804E-3</v>
      </c>
      <c r="I42" s="73">
        <f>VLOOKUP($A42,'Current month raw data'!$B:$Q,12,FALSE)</f>
        <v>6.3417175131979997</v>
      </c>
      <c r="J42" s="94">
        <f>VLOOKUP($A42,'Current month raw data'!$B:$Q,13,FALSE)</f>
        <v>6.34856838699229</v>
      </c>
      <c r="K42" s="73">
        <f>VLOOKUP($A42,'Current month raw data'!$B:$Q,14,FALSE)</f>
        <v>5.6098069477047297</v>
      </c>
      <c r="L42" s="73">
        <f>VLOOKUP($A42,'Current month raw data'!$B:$Q,15,FALSE)</f>
        <v>-0.69466044582685305</v>
      </c>
      <c r="M42" s="76">
        <f>VLOOKUP($A42,'Current month raw data'!$B:$Q,16,FALSE)</f>
        <v>-0.68826287802096697</v>
      </c>
    </row>
    <row r="43" spans="1:13" x14ac:dyDescent="0.3">
      <c r="A43" s="87" t="s">
        <v>82</v>
      </c>
      <c r="B43" s="75">
        <f>VLOOKUP($A43,'Current month raw data'!$B:$Q,5,FALSE)</f>
        <v>61.322334522393902</v>
      </c>
      <c r="C43" s="94">
        <f>VLOOKUP($A43,'Current month raw data'!$B:$Q,6,FALSE)</f>
        <v>61.640380143564798</v>
      </c>
      <c r="D43" s="74">
        <f>VLOOKUP($A43,'Current month raw data'!$B:$Q,7,FALSE)</f>
        <v>108.24066217995799</v>
      </c>
      <c r="E43" s="97">
        <f>VLOOKUP($A43,'Current month raw data'!$B:$Q,8,FALSE)</f>
        <v>105.999828435995</v>
      </c>
      <c r="F43" s="74">
        <f>VLOOKUP($A43,'Current month raw data'!$B:$Q,9,FALSE)</f>
        <v>66.375700951248504</v>
      </c>
      <c r="G43" s="105">
        <f>VLOOKUP($A43,'Current month raw data'!$B:$Q,10,FALSE)</f>
        <v>65.338697199474197</v>
      </c>
      <c r="H43" s="73">
        <f>VLOOKUP($A43,'Current month raw data'!$B:$Q,11,FALSE)</f>
        <v>-0.51596959725123404</v>
      </c>
      <c r="I43" s="73">
        <f>VLOOKUP($A43,'Current month raw data'!$B:$Q,12,FALSE)</f>
        <v>2.1139975196430401</v>
      </c>
      <c r="J43" s="94">
        <f>VLOOKUP($A43,'Current month raw data'!$B:$Q,13,FALSE)</f>
        <v>1.5871203379038099</v>
      </c>
      <c r="K43" s="73">
        <f>VLOOKUP($A43,'Current month raw data'!$B:$Q,14,FALSE)</f>
        <v>3.6515234506243299</v>
      </c>
      <c r="L43" s="73">
        <f>VLOOKUP($A43,'Current month raw data'!$B:$Q,15,FALSE)</f>
        <v>2.03215043979375</v>
      </c>
      <c r="M43" s="76">
        <f>VLOOKUP($A43,'Current month raw data'!$B:$Q,16,FALSE)</f>
        <v>1.5056955641027701</v>
      </c>
    </row>
    <row r="44" spans="1:13" x14ac:dyDescent="0.3">
      <c r="A44" s="87" t="s">
        <v>37</v>
      </c>
      <c r="B44" s="75">
        <f>VLOOKUP($A44,'Current month raw data'!$B:$Q,5,FALSE)</f>
        <v>63.916680702936297</v>
      </c>
      <c r="C44" s="94">
        <f>VLOOKUP($A44,'Current month raw data'!$B:$Q,6,FALSE)</f>
        <v>67.205933682373399</v>
      </c>
      <c r="D44" s="74">
        <f>VLOOKUP($A44,'Current month raw data'!$B:$Q,7,FALSE)</f>
        <v>111.191343265227</v>
      </c>
      <c r="E44" s="97">
        <f>VLOOKUP($A44,'Current month raw data'!$B:$Q,8,FALSE)</f>
        <v>107.180752637911</v>
      </c>
      <c r="F44" s="74">
        <f>VLOOKUP($A44,'Current month raw data'!$B:$Q,9,FALSE)</f>
        <v>71.069815844141203</v>
      </c>
      <c r="G44" s="105">
        <f>VLOOKUP($A44,'Current month raw data'!$B:$Q,10,FALSE)</f>
        <v>72.031825538103504</v>
      </c>
      <c r="H44" s="73">
        <f>VLOOKUP($A44,'Current month raw data'!$B:$Q,11,FALSE)</f>
        <v>-4.8942895354785803</v>
      </c>
      <c r="I44" s="73">
        <f>VLOOKUP($A44,'Current month raw data'!$B:$Q,12,FALSE)</f>
        <v>3.7418944433658998</v>
      </c>
      <c r="J44" s="94">
        <f>VLOOKUP($A44,'Current month raw data'!$B:$Q,13,FALSE)</f>
        <v>-1.3355342402829999</v>
      </c>
      <c r="K44" s="73">
        <f>VLOOKUP($A44,'Current month raw data'!$B:$Q,14,FALSE)</f>
        <v>2.2287841562722202</v>
      </c>
      <c r="L44" s="73">
        <f>VLOOKUP($A44,'Current month raw data'!$B:$Q,15,FALSE)</f>
        <v>3.6125654450261702</v>
      </c>
      <c r="M44" s="76">
        <f>VLOOKUP($A44,'Current month raw data'!$B:$Q,16,FALSE)</f>
        <v>-1.4585335029906401</v>
      </c>
    </row>
    <row r="45" spans="1:13" x14ac:dyDescent="0.3">
      <c r="A45" s="87" t="s">
        <v>35</v>
      </c>
      <c r="B45" s="75">
        <f>VLOOKUP($A45,'Current month raw data'!$B:$Q,5,FALSE)</f>
        <v>65.097232610321598</v>
      </c>
      <c r="C45" s="94">
        <f>VLOOKUP($A45,'Current month raw data'!$B:$Q,6,FALSE)</f>
        <v>67.042162021698104</v>
      </c>
      <c r="D45" s="74">
        <f>VLOOKUP($A45,'Current month raw data'!$B:$Q,7,FALSE)</f>
        <v>171.29743876984301</v>
      </c>
      <c r="E45" s="97">
        <f>VLOOKUP($A45,'Current month raw data'!$B:$Q,8,FALSE)</f>
        <v>173.9223726235</v>
      </c>
      <c r="F45" s="74">
        <f>VLOOKUP($A45,'Current month raw data'!$B:$Q,9,FALSE)</f>
        <v>111.50989217152799</v>
      </c>
      <c r="G45" s="105">
        <f>VLOOKUP($A45,'Current month raw data'!$B:$Q,10,FALSE)</f>
        <v>116.601318846228</v>
      </c>
      <c r="H45" s="73">
        <f>VLOOKUP($A45,'Current month raw data'!$B:$Q,11,FALSE)</f>
        <v>-2.9010541317970602</v>
      </c>
      <c r="I45" s="73">
        <f>VLOOKUP($A45,'Current month raw data'!$B:$Q,12,FALSE)</f>
        <v>-1.5092560054589601</v>
      </c>
      <c r="J45" s="94">
        <f>VLOOKUP($A45,'Current month raw data'!$B:$Q,13,FALSE)</f>
        <v>-4.3665258035502701</v>
      </c>
      <c r="K45" s="73">
        <f>VLOOKUP($A45,'Current month raw data'!$B:$Q,14,FALSE)</f>
        <v>-0.321999609703149</v>
      </c>
      <c r="L45" s="73">
        <f>VLOOKUP($A45,'Current month raw data'!$B:$Q,15,FALSE)</f>
        <v>4.2291950886766703</v>
      </c>
      <c r="M45" s="76">
        <f>VLOOKUP($A45,'Current month raw data'!$B:$Q,16,FALSE)</f>
        <v>1.2054497180177901</v>
      </c>
    </row>
    <row r="46" spans="1:13" x14ac:dyDescent="0.3">
      <c r="A46" s="87" t="s">
        <v>34</v>
      </c>
      <c r="B46" s="75">
        <f>VLOOKUP($A46,'Current month raw data'!$B:$Q,5,FALSE)</f>
        <v>68.447158667354699</v>
      </c>
      <c r="C46" s="94">
        <f>VLOOKUP($A46,'Current month raw data'!$B:$Q,6,FALSE)</f>
        <v>68.219502099225295</v>
      </c>
      <c r="D46" s="74">
        <f>VLOOKUP($A46,'Current month raw data'!$B:$Q,7,FALSE)</f>
        <v>110.897201859841</v>
      </c>
      <c r="E46" s="97">
        <f>VLOOKUP($A46,'Current month raw data'!$B:$Q,8,FALSE)</f>
        <v>112.567044623199</v>
      </c>
      <c r="F46" s="74">
        <f>VLOOKUP($A46,'Current month raw data'!$B:$Q,9,FALSE)</f>
        <v>75.905983714662497</v>
      </c>
      <c r="G46" s="105">
        <f>VLOOKUP($A46,'Current month raw data'!$B:$Q,10,FALSE)</f>
        <v>76.792677369759303</v>
      </c>
      <c r="H46" s="73">
        <f>VLOOKUP($A46,'Current month raw data'!$B:$Q,11,FALSE)</f>
        <v>0.33371185822830601</v>
      </c>
      <c r="I46" s="73">
        <f>VLOOKUP($A46,'Current month raw data'!$B:$Q,12,FALSE)</f>
        <v>-1.4834206307424</v>
      </c>
      <c r="J46" s="94">
        <f>VLOOKUP($A46,'Current month raw data'!$B:$Q,13,FALSE)</f>
        <v>-1.1546591230662899</v>
      </c>
      <c r="K46" s="73">
        <f>VLOOKUP($A46,'Current month raw data'!$B:$Q,14,FALSE)</f>
        <v>1.93151792045691</v>
      </c>
      <c r="L46" s="73">
        <f>VLOOKUP($A46,'Current month raw data'!$B:$Q,15,FALSE)</f>
        <v>3.1222281355330801</v>
      </c>
      <c r="M46" s="76">
        <f>VLOOKUP($A46,'Current month raw data'!$B:$Q,16,FALSE)</f>
        <v>3.4663592392906</v>
      </c>
    </row>
    <row r="47" spans="1:13" x14ac:dyDescent="0.3">
      <c r="A47" s="87" t="s">
        <v>39</v>
      </c>
      <c r="B47" s="75">
        <f>VLOOKUP($A47,'Current month raw data'!$B:$Q,5,FALSE)</f>
        <v>60.946934569809301</v>
      </c>
      <c r="C47" s="94">
        <f>VLOOKUP($A47,'Current month raw data'!$B:$Q,6,FALSE)</f>
        <v>60.454316510526802</v>
      </c>
      <c r="D47" s="74">
        <f>VLOOKUP($A47,'Current month raw data'!$B:$Q,7,FALSE)</f>
        <v>116.501016923363</v>
      </c>
      <c r="E47" s="97">
        <f>VLOOKUP($A47,'Current month raw data'!$B:$Q,8,FALSE)</f>
        <v>115.419391465182</v>
      </c>
      <c r="F47" s="74">
        <f>VLOOKUP($A47,'Current month raw data'!$B:$Q,9,FALSE)</f>
        <v>71.003798557444597</v>
      </c>
      <c r="G47" s="105">
        <f>VLOOKUP($A47,'Current month raw data'!$B:$Q,10,FALSE)</f>
        <v>69.776004230885405</v>
      </c>
      <c r="H47" s="73">
        <f>VLOOKUP($A47,'Current month raw data'!$B:$Q,11,FALSE)</f>
        <v>0.81486002607729602</v>
      </c>
      <c r="I47" s="73">
        <f>VLOOKUP($A47,'Current month raw data'!$B:$Q,12,FALSE)</f>
        <v>0.93712628740272896</v>
      </c>
      <c r="J47" s="94">
        <f>VLOOKUP($A47,'Current month raw data'!$B:$Q,13,FALSE)</f>
        <v>1.75962258098993</v>
      </c>
      <c r="K47" s="73">
        <f>VLOOKUP($A47,'Current month raw data'!$B:$Q,14,FALSE)</f>
        <v>-0.51605347552056902</v>
      </c>
      <c r="L47" s="73">
        <f>VLOOKUP($A47,'Current month raw data'!$B:$Q,15,FALSE)</f>
        <v>-2.2363251737685101</v>
      </c>
      <c r="M47" s="76">
        <f>VLOOKUP($A47,'Current month raw data'!$B:$Q,16,FALSE)</f>
        <v>-1.4396880675853501</v>
      </c>
    </row>
    <row r="48" spans="1:13" x14ac:dyDescent="0.3">
      <c r="A48" s="87" t="s">
        <v>38</v>
      </c>
      <c r="B48" s="75">
        <f>VLOOKUP($A48,'Current month raw data'!$B:$Q,5,FALSE)</f>
        <v>61.570888844700697</v>
      </c>
      <c r="C48" s="94">
        <f>VLOOKUP($A48,'Current month raw data'!$B:$Q,6,FALSE)</f>
        <v>57.640974967061901</v>
      </c>
      <c r="D48" s="74">
        <f>VLOOKUP($A48,'Current month raw data'!$B:$Q,7,FALSE)</f>
        <v>105.214676936657</v>
      </c>
      <c r="E48" s="97">
        <f>VLOOKUP($A48,'Current month raw data'!$B:$Q,8,FALSE)</f>
        <v>106.205148858844</v>
      </c>
      <c r="F48" s="74">
        <f>VLOOKUP($A48,'Current month raw data'!$B:$Q,9,FALSE)</f>
        <v>64.781611784980399</v>
      </c>
      <c r="G48" s="105">
        <f>VLOOKUP($A48,'Current month raw data'!$B:$Q,10,FALSE)</f>
        <v>61.217683267457097</v>
      </c>
      <c r="H48" s="73">
        <f>VLOOKUP($A48,'Current month raw data'!$B:$Q,11,FALSE)</f>
        <v>6.81791708048745</v>
      </c>
      <c r="I48" s="73">
        <f>VLOOKUP($A48,'Current month raw data'!$B:$Q,12,FALSE)</f>
        <v>-0.93260254594897296</v>
      </c>
      <c r="J48" s="94">
        <f>VLOOKUP($A48,'Current month raw data'!$B:$Q,13,FALSE)</f>
        <v>5.8217304662651603</v>
      </c>
      <c r="K48" s="73">
        <f>VLOOKUP($A48,'Current month raw data'!$B:$Q,14,FALSE)</f>
        <v>5.17341551676828</v>
      </c>
      <c r="L48" s="73">
        <f>VLOOKUP($A48,'Current month raw data'!$B:$Q,15,FALSE)</f>
        <v>-0.61264822134387298</v>
      </c>
      <c r="M48" s="76">
        <f>VLOOKUP($A48,'Current month raw data'!$B:$Q,16,FALSE)</f>
        <v>6.1634990114172696</v>
      </c>
    </row>
    <row r="49" spans="1:13" x14ac:dyDescent="0.3">
      <c r="A49" s="87" t="s">
        <v>81</v>
      </c>
      <c r="B49" s="75">
        <f>VLOOKUP($A49,'Current month raw data'!$B:$Q,5,FALSE)</f>
        <v>63.192655522060797</v>
      </c>
      <c r="C49" s="94">
        <f>VLOOKUP($A49,'Current month raw data'!$B:$Q,6,FALSE)</f>
        <v>64.765755716675898</v>
      </c>
      <c r="D49" s="74">
        <f>VLOOKUP($A49,'Current month raw data'!$B:$Q,7,FALSE)</f>
        <v>135.020358066987</v>
      </c>
      <c r="E49" s="97">
        <f>VLOOKUP($A49,'Current month raw data'!$B:$Q,8,FALSE)</f>
        <v>129.024205669178</v>
      </c>
      <c r="F49" s="74">
        <f>VLOOKUP($A49,'Current month raw data'!$B:$Q,9,FALSE)</f>
        <v>85.322949757924505</v>
      </c>
      <c r="G49" s="105">
        <f>VLOOKUP($A49,'Current month raw data'!$B:$Q,10,FALSE)</f>
        <v>83.563501859081597</v>
      </c>
      <c r="H49" s="73">
        <f>VLOOKUP($A49,'Current month raw data'!$B:$Q,11,FALSE)</f>
        <v>-2.4289073403185499</v>
      </c>
      <c r="I49" s="73">
        <f>VLOOKUP($A49,'Current month raw data'!$B:$Q,12,FALSE)</f>
        <v>4.6473081285100504</v>
      </c>
      <c r="J49" s="94">
        <f>VLOOKUP($A49,'Current month raw data'!$B:$Q,13,FALSE)</f>
        <v>2.1055219799309</v>
      </c>
      <c r="K49" s="73">
        <f>VLOOKUP($A49,'Current month raw data'!$B:$Q,14,FALSE)</f>
        <v>3.8993445914020799</v>
      </c>
      <c r="L49" s="73">
        <f>VLOOKUP($A49,'Current month raw data'!$B:$Q,15,FALSE)</f>
        <v>1.7568321249302801</v>
      </c>
      <c r="M49" s="76">
        <f>VLOOKUP($A49,'Current month raw data'!$B:$Q,16,FALSE)</f>
        <v>-0.71474703982777099</v>
      </c>
    </row>
    <row r="50" spans="1:13" x14ac:dyDescent="0.3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x14ac:dyDescent="0.3">
      <c r="A51" s="85" t="s">
        <v>47</v>
      </c>
      <c r="B51" s="75">
        <f>VLOOKUP($A51,'Current month raw data'!$B:$Q,5,FALSE)</f>
        <v>64.929894727163997</v>
      </c>
      <c r="C51" s="94">
        <f>VLOOKUP($A51,'Current month raw data'!$B:$Q,6,FALSE)</f>
        <v>68.608200036771393</v>
      </c>
      <c r="D51" s="74">
        <f>VLOOKUP($A51,'Current month raw data'!$B:$Q,7,FALSE)</f>
        <v>117.320440732926</v>
      </c>
      <c r="E51" s="97">
        <f>VLOOKUP($A51,'Current month raw data'!$B:$Q,8,FALSE)</f>
        <v>119.13467219155299</v>
      </c>
      <c r="F51" s="74">
        <f>VLOOKUP($A51,'Current month raw data'!$B:$Q,9,FALSE)</f>
        <v>76.176038661334005</v>
      </c>
      <c r="G51" s="74">
        <f>VLOOKUP($A51,'Current month raw data'!$B:$Q,10,FALSE)</f>
        <v>81.7361542103327</v>
      </c>
      <c r="H51" s="100">
        <f>VLOOKUP($A51,'Current month raw data'!$B:$Q,11,FALSE)</f>
        <v>-5.3613202323278504</v>
      </c>
      <c r="I51" s="73">
        <f>VLOOKUP($A51,'Current month raw data'!$B:$Q,12,FALSE)</f>
        <v>-1.5228408533409099</v>
      </c>
      <c r="J51" s="73">
        <f>VLOOKUP($A51,'Current month raw data'!$B:$Q,13,FALSE)</f>
        <v>-6.8025167108924496</v>
      </c>
      <c r="K51" s="103">
        <f>VLOOKUP($A51,'Current month raw data'!$B:$Q,14,FALSE)</f>
        <v>-6.8153679909929901</v>
      </c>
      <c r="L51" s="73">
        <f>VLOOKUP($A51,'Current month raw data'!$B:$Q,15,FALSE)</f>
        <v>-1.3789299503585199E-2</v>
      </c>
      <c r="M51" s="76">
        <f>VLOOKUP($A51,'Current month raw data'!$B:$Q,16,FALSE)</f>
        <v>-5.3743702433272498</v>
      </c>
    </row>
    <row r="52" spans="1:13" x14ac:dyDescent="0.3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x14ac:dyDescent="0.3">
      <c r="A53" s="85" t="s">
        <v>48</v>
      </c>
      <c r="B53" s="75">
        <f>VLOOKUP($A53,'Current month raw data'!$B:$Q,5,FALSE)</f>
        <v>69.889027604383401</v>
      </c>
      <c r="C53" s="94">
        <f>VLOOKUP($A53,'Current month raw data'!$B:$Q,6,FALSE)</f>
        <v>67.597552627075103</v>
      </c>
      <c r="D53" s="74">
        <f>VLOOKUP($A53,'Current month raw data'!$B:$Q,7,FALSE)</f>
        <v>120.968978747593</v>
      </c>
      <c r="E53" s="97">
        <f>VLOOKUP($A53,'Current month raw data'!$B:$Q,8,FALSE)</f>
        <v>114.31884603020799</v>
      </c>
      <c r="F53" s="74">
        <f>VLOOKUP($A53,'Current month raw data'!$B:$Q,9,FALSE)</f>
        <v>84.544042949646197</v>
      </c>
      <c r="G53" s="105">
        <f>VLOOKUP($A53,'Current month raw data'!$B:$Q,10,FALSE)</f>
        <v>77.276742107935405</v>
      </c>
      <c r="H53" s="73">
        <f>VLOOKUP($A53,'Current month raw data'!$B:$Q,11,FALSE)</f>
        <v>3.3898786098809999</v>
      </c>
      <c r="I53" s="73">
        <f>VLOOKUP($A53,'Current month raw data'!$B:$Q,12,FALSE)</f>
        <v>5.8171797112326296</v>
      </c>
      <c r="J53" s="94">
        <f>VLOOKUP($A53,'Current month raw data'!$B:$Q,13,FALSE)</f>
        <v>9.4042536518430495</v>
      </c>
      <c r="K53" s="73">
        <f>VLOOKUP($A53,'Current month raw data'!$B:$Q,14,FALSE)</f>
        <v>12.4843494460802</v>
      </c>
      <c r="L53" s="73">
        <f>VLOOKUP($A53,'Current month raw data'!$B:$Q,15,FALSE)</f>
        <v>2.8153345883963699</v>
      </c>
      <c r="M53" s="76">
        <f>VLOOKUP($A53,'Current month raw data'!$B:$Q,16,FALSE)</f>
        <v>6.3006496232859996</v>
      </c>
    </row>
    <row r="54" spans="1:13" x14ac:dyDescent="0.3">
      <c r="A54" s="87" t="s">
        <v>64</v>
      </c>
      <c r="B54" s="75">
        <f>VLOOKUP($A54,'Current month raw data'!$B:$Q,5,FALSE)</f>
        <v>71.293161814488798</v>
      </c>
      <c r="C54" s="94">
        <f>VLOOKUP($A54,'Current month raw data'!$B:$Q,6,FALSE)</f>
        <v>64.181900248250898</v>
      </c>
      <c r="D54" s="74">
        <f>VLOOKUP($A54,'Current month raw data'!$B:$Q,7,FALSE)</f>
        <v>189.150002532446</v>
      </c>
      <c r="E54" s="97">
        <f>VLOOKUP($A54,'Current month raw data'!$B:$Q,8,FALSE)</f>
        <v>181.94860051337901</v>
      </c>
      <c r="F54" s="74">
        <f>VLOOKUP($A54,'Current month raw data'!$B:$Q,9,FALSE)</f>
        <v>134.85101737756699</v>
      </c>
      <c r="G54" s="105">
        <f>VLOOKUP($A54,'Current month raw data'!$B:$Q,10,FALSE)</f>
        <v>116.778069284585</v>
      </c>
      <c r="H54" s="73">
        <f>VLOOKUP($A54,'Current month raw data'!$B:$Q,11,FALSE)</f>
        <v>11.079855128520601</v>
      </c>
      <c r="I54" s="73">
        <f>VLOOKUP($A54,'Current month raw data'!$B:$Q,12,FALSE)</f>
        <v>3.9579320746344</v>
      </c>
      <c r="J54" s="94">
        <f>VLOOKUP($A54,'Current month raw data'!$B:$Q,13,FALSE)</f>
        <v>15.4763203431098</v>
      </c>
      <c r="K54" s="73">
        <f>VLOOKUP($A54,'Current month raw data'!$B:$Q,14,FALSE)</f>
        <v>15.4763203431098</v>
      </c>
      <c r="L54" s="73">
        <f>VLOOKUP($A54,'Current month raw data'!$B:$Q,15,FALSE)</f>
        <v>0</v>
      </c>
      <c r="M54" s="76">
        <f>VLOOKUP($A54,'Current month raw data'!$B:$Q,16,FALSE)</f>
        <v>11.079855128520601</v>
      </c>
    </row>
    <row r="55" spans="1:13" x14ac:dyDescent="0.3">
      <c r="A55" s="87" t="s">
        <v>31</v>
      </c>
      <c r="B55" s="75">
        <f>VLOOKUP($A55,'Current month raw data'!$B:$Q,5,FALSE)</f>
        <v>71.532387231347997</v>
      </c>
      <c r="C55" s="94">
        <f>VLOOKUP($A55,'Current month raw data'!$B:$Q,6,FALSE)</f>
        <v>68.1137781861337</v>
      </c>
      <c r="D55" s="74">
        <f>VLOOKUP($A55,'Current month raw data'!$B:$Q,7,FALSE)</f>
        <v>119.333436362168</v>
      </c>
      <c r="E55" s="97">
        <f>VLOOKUP($A55,'Current month raw data'!$B:$Q,8,FALSE)</f>
        <v>112.315060665467</v>
      </c>
      <c r="F55" s="74">
        <f>VLOOKUP($A55,'Current month raw data'!$B:$Q,9,FALSE)</f>
        <v>85.362055795060897</v>
      </c>
      <c r="G55" s="105">
        <f>VLOOKUP($A55,'Current month raw data'!$B:$Q,10,FALSE)</f>
        <v>76.502031291298096</v>
      </c>
      <c r="H55" s="73">
        <f>VLOOKUP($A55,'Current month raw data'!$B:$Q,11,FALSE)</f>
        <v>5.0189684616704797</v>
      </c>
      <c r="I55" s="73">
        <f>VLOOKUP($A55,'Current month raw data'!$B:$Q,12,FALSE)</f>
        <v>6.2488286567423197</v>
      </c>
      <c r="J55" s="94">
        <f>VLOOKUP($A55,'Current month raw data'!$B:$Q,13,FALSE)</f>
        <v>11.5814238579185</v>
      </c>
      <c r="K55" s="73">
        <f>VLOOKUP($A55,'Current month raw data'!$B:$Q,14,FALSE)</f>
        <v>14.6826877345254</v>
      </c>
      <c r="L55" s="73">
        <f>VLOOKUP($A55,'Current month raw data'!$B:$Q,15,FALSE)</f>
        <v>2.7793729183415601</v>
      </c>
      <c r="M55" s="76">
        <f>VLOOKUP($A55,'Current month raw data'!$B:$Q,16,FALSE)</f>
        <v>7.9378372302158198</v>
      </c>
    </row>
    <row r="56" spans="1:13" x14ac:dyDescent="0.3">
      <c r="A56" s="87" t="s">
        <v>83</v>
      </c>
      <c r="B56" s="75">
        <f>VLOOKUP($A56,'Current month raw data'!$B:$Q,5,FALSE)</f>
        <v>75.523843081982605</v>
      </c>
      <c r="C56" s="94">
        <f>VLOOKUP($A56,'Current month raw data'!$B:$Q,6,FALSE)</f>
        <v>75.034913634693098</v>
      </c>
      <c r="D56" s="74">
        <f>VLOOKUP($A56,'Current month raw data'!$B:$Q,7,FALSE)</f>
        <v>114.932916595387</v>
      </c>
      <c r="E56" s="97">
        <f>VLOOKUP($A56,'Current month raw data'!$B:$Q,8,FALSE)</f>
        <v>104.009279195441</v>
      </c>
      <c r="F56" s="74">
        <f>VLOOKUP($A56,'Current month raw data'!$B:$Q,9,FALSE)</f>
        <v>86.801755579046201</v>
      </c>
      <c r="G56" s="105">
        <f>VLOOKUP($A56,'Current month raw data'!$B:$Q,10,FALSE)</f>
        <v>78.043272816366496</v>
      </c>
      <c r="H56" s="73">
        <f>VLOOKUP($A56,'Current month raw data'!$B:$Q,11,FALSE)</f>
        <v>0.65160259885130001</v>
      </c>
      <c r="I56" s="73">
        <f>VLOOKUP($A56,'Current month raw data'!$B:$Q,12,FALSE)</f>
        <v>10.502560429650901</v>
      </c>
      <c r="J56" s="94">
        <f>VLOOKUP($A56,'Current month raw data'!$B:$Q,13,FALSE)</f>
        <v>11.222597985207701</v>
      </c>
      <c r="K56" s="73">
        <f>VLOOKUP($A56,'Current month raw data'!$B:$Q,14,FALSE)</f>
        <v>16.005047071671999</v>
      </c>
      <c r="L56" s="73">
        <f>VLOOKUP($A56,'Current month raw data'!$B:$Q,15,FALSE)</f>
        <v>4.29988974641675</v>
      </c>
      <c r="M56" s="76">
        <f>VLOOKUP($A56,'Current month raw data'!$B:$Q,16,FALSE)</f>
        <v>4.9795105386034502</v>
      </c>
    </row>
    <row r="57" spans="1:13" x14ac:dyDescent="0.3">
      <c r="A57" s="87" t="s">
        <v>32</v>
      </c>
      <c r="B57" s="75">
        <f>VLOOKUP($A57,'Current month raw data'!$B:$Q,5,FALSE)</f>
        <v>65.828337615377194</v>
      </c>
      <c r="C57" s="94">
        <f>VLOOKUP($A57,'Current month raw data'!$B:$Q,6,FALSE)</f>
        <v>63.578417402868801</v>
      </c>
      <c r="D57" s="74">
        <f>VLOOKUP($A57,'Current month raw data'!$B:$Q,7,FALSE)</f>
        <v>102.65888668382</v>
      </c>
      <c r="E57" s="97">
        <f>VLOOKUP($A57,'Current month raw data'!$B:$Q,8,FALSE)</f>
        <v>95.756429136846506</v>
      </c>
      <c r="F57" s="74">
        <f>VLOOKUP($A57,'Current month raw data'!$B:$Q,9,FALSE)</f>
        <v>67.578638518412703</v>
      </c>
      <c r="G57" s="105">
        <f>VLOOKUP($A57,'Current month raw data'!$B:$Q,10,FALSE)</f>
        <v>60.880422206706498</v>
      </c>
      <c r="H57" s="73">
        <f>VLOOKUP($A57,'Current month raw data'!$B:$Q,11,FALSE)</f>
        <v>3.5388112891387502</v>
      </c>
      <c r="I57" s="73">
        <f>VLOOKUP($A57,'Current month raw data'!$B:$Q,12,FALSE)</f>
        <v>7.2083489424081897</v>
      </c>
      <c r="J57" s="94">
        <f>VLOOKUP($A57,'Current month raw data'!$B:$Q,13,FALSE)</f>
        <v>11.002250097681401</v>
      </c>
      <c r="K57" s="73">
        <f>VLOOKUP($A57,'Current month raw data'!$B:$Q,14,FALSE)</f>
        <v>10.812448587112501</v>
      </c>
      <c r="L57" s="73">
        <f>VLOOKUP($A57,'Current month raw data'!$B:$Q,15,FALSE)</f>
        <v>-0.17098888572242801</v>
      </c>
      <c r="M57" s="76">
        <f>VLOOKUP($A57,'Current month raw data'!$B:$Q,16,FALSE)</f>
        <v>3.3617714294252101</v>
      </c>
    </row>
    <row r="58" spans="1:13" ht="17.25" thickBot="1" x14ac:dyDescent="0.35">
      <c r="A58" s="87" t="s">
        <v>33</v>
      </c>
      <c r="B58" s="77">
        <f>VLOOKUP($A58,'Current month raw data'!$B:$Q,5,FALSE)</f>
        <v>66.325037446710397</v>
      </c>
      <c r="C58" s="95">
        <f>VLOOKUP($A58,'Current month raw data'!$B:$Q,6,FALSE)</f>
        <v>67.499239798090301</v>
      </c>
      <c r="D58" s="79">
        <f>VLOOKUP($A58,'Current month raw data'!$B:$Q,7,FALSE)</f>
        <v>100.654161849088</v>
      </c>
      <c r="E58" s="98">
        <f>VLOOKUP($A58,'Current month raw data'!$B:$Q,8,FALSE)</f>
        <v>99.756174009136004</v>
      </c>
      <c r="F58" s="79">
        <f>VLOOKUP($A58,'Current month raw data'!$B:$Q,9,FALSE)</f>
        <v>66.7589105380804</v>
      </c>
      <c r="G58" s="106">
        <f>VLOOKUP($A58,'Current month raw data'!$B:$Q,10,FALSE)</f>
        <v>67.334659107826994</v>
      </c>
      <c r="H58" s="78">
        <f>VLOOKUP($A58,'Current month raw data'!$B:$Q,11,FALSE)</f>
        <v>-1.73957863065169</v>
      </c>
      <c r="I58" s="78">
        <f>VLOOKUP($A58,'Current month raw data'!$B:$Q,12,FALSE)</f>
        <v>0.90018271938748995</v>
      </c>
      <c r="J58" s="95">
        <f>VLOOKUP($A58,'Current month raw data'!$B:$Q,13,FALSE)</f>
        <v>-0.85505529748748499</v>
      </c>
      <c r="K58" s="78">
        <f>VLOOKUP($A58,'Current month raw data'!$B:$Q,14,FALSE)</f>
        <v>4.6620416071405497</v>
      </c>
      <c r="L58" s="78">
        <f>VLOOKUP($A58,'Current month raw data'!$B:$Q,15,FALSE)</f>
        <v>5.5646779784710798</v>
      </c>
      <c r="M58" s="80">
        <f>VLOOKUP($A58,'Current month raw data'!$B:$Q,16,FALSE)</f>
        <v>3.7282973988413199</v>
      </c>
    </row>
    <row r="59" spans="1:13" ht="53.1" customHeight="1" thickBot="1" x14ac:dyDescent="0.35">
      <c r="A59" s="127" t="s">
        <v>85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9"/>
    </row>
    <row r="60" spans="1:13" x14ac:dyDescent="0.3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7" spans="6:6" x14ac:dyDescent="0.3">
      <c r="F67" s="65"/>
    </row>
  </sheetData>
  <sheetProtection algorithmName="SHA-512" hashValue="j6VYyjqf1++pegu0imvIC3B9X8TsvybyAxWCcS/YJu3mpEVqGq2EEUymhSeaHPxM4057Zoe90lTZZgZ373oUWg==" saltValue="cmSLNk0+K09rehd0qrM6Rg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M67"/>
  <sheetViews>
    <sheetView zoomScaleNormal="100" zoomScaleSheetLayoutView="115" workbookViewId="0">
      <selection sqref="A1:A3"/>
    </sheetView>
  </sheetViews>
  <sheetFormatPr defaultColWidth="9.140625" defaultRowHeight="14.25" x14ac:dyDescent="0.25"/>
  <cols>
    <col min="1" max="1" width="41.7109375" style="20" bestFit="1" customWidth="1"/>
    <col min="2" max="6" width="11.7109375" style="20" customWidth="1"/>
    <col min="7" max="7" width="11.7109375" style="21" customWidth="1"/>
    <col min="8" max="9" width="11.7109375" style="20" customWidth="1"/>
    <col min="10" max="11" width="11.7109375" style="21" customWidth="1"/>
    <col min="12" max="13" width="11.7109375" style="20" customWidth="1"/>
    <col min="14" max="16384" width="9.140625" style="20"/>
  </cols>
  <sheetData>
    <row r="1" spans="1:13" ht="24" customHeight="1" x14ac:dyDescent="0.25">
      <c r="A1" s="130" t="str">
        <f>'YTD Raw Data'!A1</f>
        <v>YTD June 2026 Monthly Report</v>
      </c>
      <c r="B1" s="133" t="str">
        <f>'YTD Raw Data'!F6</f>
        <v>Year to Date - June 2026 vs June 2025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ht="16.899999999999999" customHeight="1" x14ac:dyDescent="0.25">
      <c r="A2" s="131"/>
      <c r="B2" s="136" t="s">
        <v>45</v>
      </c>
      <c r="C2" s="137"/>
      <c r="D2" s="138" t="s">
        <v>2</v>
      </c>
      <c r="E2" s="137"/>
      <c r="F2" s="139" t="s">
        <v>3</v>
      </c>
      <c r="G2" s="139"/>
      <c r="H2" s="139" t="str">
        <f>'YTD Raw Data'!L7</f>
        <v>Percent Change from YTD 2025</v>
      </c>
      <c r="I2" s="139"/>
      <c r="J2" s="139"/>
      <c r="K2" s="139"/>
      <c r="L2" s="139"/>
      <c r="M2" s="140"/>
    </row>
    <row r="3" spans="1:13" s="48" customFormat="1" ht="33" x14ac:dyDescent="0.2">
      <c r="A3" s="132"/>
      <c r="B3" s="81">
        <f>'YTD Raw Data'!F8</f>
        <v>2026</v>
      </c>
      <c r="C3" s="82">
        <f>'YTD Raw Data'!G8</f>
        <v>2025</v>
      </c>
      <c r="D3" s="82">
        <f>'YTD Raw Data'!H8</f>
        <v>2026</v>
      </c>
      <c r="E3" s="82">
        <f>'YTD Raw Data'!I8</f>
        <v>2025</v>
      </c>
      <c r="F3" s="82">
        <f>'YTD Raw Data'!J8</f>
        <v>2026</v>
      </c>
      <c r="G3" s="82">
        <f>'YTD Raw Data'!K8</f>
        <v>2025</v>
      </c>
      <c r="H3" s="82" t="s">
        <v>6</v>
      </c>
      <c r="I3" s="82" t="s">
        <v>2</v>
      </c>
      <c r="J3" s="82" t="s">
        <v>3</v>
      </c>
      <c r="K3" s="83" t="s">
        <v>7</v>
      </c>
      <c r="L3" s="83" t="s">
        <v>43</v>
      </c>
      <c r="M3" s="84" t="s">
        <v>44</v>
      </c>
    </row>
    <row r="4" spans="1:13" ht="16.5" x14ac:dyDescent="0.3">
      <c r="A4" s="85" t="s">
        <v>10</v>
      </c>
      <c r="B4" s="75">
        <f>VLOOKUP($A4,'YTD Raw Data'!$B:$Q,5,FALSE)</f>
        <v>63.013061844361403</v>
      </c>
      <c r="C4" s="93">
        <f>VLOOKUP($A4,'YTD Raw Data'!$B:$Q,6,FALSE)</f>
        <v>62.203068734077</v>
      </c>
      <c r="D4" s="74">
        <f>VLOOKUP($A4,'YTD Raw Data'!$B:$Q,7,FALSE)</f>
        <v>165.98088291525099</v>
      </c>
      <c r="E4" s="96">
        <f>VLOOKUP($A4,'YTD Raw Data'!$B:$Q,8,FALSE)</f>
        <v>160.41141030589401</v>
      </c>
      <c r="F4" s="74">
        <f>VLOOKUP($A4,'YTD Raw Data'!$B:$Q,9,FALSE)</f>
        <v>104.589636401204</v>
      </c>
      <c r="G4" s="104">
        <f>VLOOKUP($A4,'YTD Raw Data'!$B:$Q,10,FALSE)</f>
        <v>99.780819809877997</v>
      </c>
      <c r="H4" s="73">
        <f>VLOOKUP($A4,'YTD Raw Data'!$B:$Q,11,FALSE)</f>
        <v>1.30217548228554</v>
      </c>
      <c r="I4" s="73">
        <f>VLOOKUP($A4,'YTD Raw Data'!$B:$Q,12,FALSE)</f>
        <v>3.4719927957347698</v>
      </c>
      <c r="J4" s="93">
        <f>VLOOKUP($A4,'YTD Raw Data'!$B:$Q,13,FALSE)</f>
        <v>4.8193797169531001</v>
      </c>
      <c r="K4" s="73">
        <f>VLOOKUP($A4,'YTD Raw Data'!$B:$Q,14,FALSE)</f>
        <v>5.3270899289068696</v>
      </c>
      <c r="L4" s="73">
        <f>VLOOKUP($A4,'YTD Raw Data'!$B:$Q,15,FALSE)</f>
        <v>0.484366739552134</v>
      </c>
      <c r="M4" s="76">
        <f>VLOOKUP($A4,'YTD Raw Data'!$B:$Q,16,FALSE)</f>
        <v>1.79284952676447</v>
      </c>
    </row>
    <row r="5" spans="1:13" ht="16.5" x14ac:dyDescent="0.3">
      <c r="A5" s="85" t="s">
        <v>13</v>
      </c>
      <c r="B5" s="75">
        <f>VLOOKUP($A5,'YTD Raw Data'!$B:$Q,5,FALSE)</f>
        <v>63.801661262291901</v>
      </c>
      <c r="C5" s="94">
        <f>VLOOKUP($A5,'YTD Raw Data'!$B:$Q,6,FALSE)</f>
        <v>62.277937520694501</v>
      </c>
      <c r="D5" s="74">
        <f>VLOOKUP($A5,'YTD Raw Data'!$B:$Q,7,FALSE)</f>
        <v>137.98727911044301</v>
      </c>
      <c r="E5" s="97">
        <f>VLOOKUP($A5,'YTD Raw Data'!$B:$Q,8,FALSE)</f>
        <v>133.65249353040099</v>
      </c>
      <c r="F5" s="74">
        <f>VLOOKUP($A5,'YTD Raw Data'!$B:$Q,9,FALSE)</f>
        <v>88.038176403098205</v>
      </c>
      <c r="G5" s="105">
        <f>VLOOKUP($A5,'YTD Raw Data'!$B:$Q,10,FALSE)</f>
        <v>83.236016415713607</v>
      </c>
      <c r="H5" s="73">
        <f>VLOOKUP($A5,'YTD Raw Data'!$B:$Q,11,FALSE)</f>
        <v>2.4466509365231102</v>
      </c>
      <c r="I5" s="73">
        <f>VLOOKUP($A5,'YTD Raw Data'!$B:$Q,12,FALSE)</f>
        <v>3.24332563167314</v>
      </c>
      <c r="J5" s="94">
        <f>VLOOKUP($A5,'YTD Raw Data'!$B:$Q,13,FALSE)</f>
        <v>5.7693294251380802</v>
      </c>
      <c r="K5" s="73">
        <f>VLOOKUP($A5,'YTD Raw Data'!$B:$Q,14,FALSE)</f>
        <v>6.4420006125657903</v>
      </c>
      <c r="L5" s="73">
        <f>VLOOKUP($A5,'YTD Raw Data'!$B:$Q,15,FALSE)</f>
        <v>0.63597943854207395</v>
      </c>
      <c r="M5" s="76">
        <f>VLOOKUP($A5,'YTD Raw Data'!$B:$Q,16,FALSE)</f>
        <v>3.0981905719543699</v>
      </c>
    </row>
    <row r="6" spans="1:13" ht="16.5" x14ac:dyDescent="0.3">
      <c r="A6" s="86"/>
      <c r="B6" s="67"/>
      <c r="C6" s="68"/>
      <c r="D6" s="69"/>
      <c r="E6" s="69"/>
      <c r="F6" s="69"/>
      <c r="G6" s="69"/>
      <c r="H6" s="68"/>
      <c r="I6" s="68"/>
      <c r="J6" s="68"/>
      <c r="K6" s="68"/>
      <c r="L6" s="68"/>
      <c r="M6" s="70"/>
    </row>
    <row r="7" spans="1:13" ht="16.5" x14ac:dyDescent="0.3">
      <c r="A7" s="85" t="s">
        <v>77</v>
      </c>
      <c r="B7" s="75"/>
      <c r="C7" s="94"/>
      <c r="D7" s="74"/>
      <c r="E7" s="97"/>
      <c r="F7" s="74"/>
      <c r="G7" s="105"/>
      <c r="H7" s="73"/>
      <c r="I7" s="73"/>
      <c r="J7" s="94"/>
      <c r="K7" s="73"/>
      <c r="L7" s="73"/>
      <c r="M7" s="76"/>
    </row>
    <row r="8" spans="1:13" ht="16.5" x14ac:dyDescent="0.3">
      <c r="A8" s="87" t="s">
        <v>71</v>
      </c>
      <c r="B8" s="75">
        <f>VLOOKUP($A8,'YTD Raw Data'!$B:$Q,5,FALSE)</f>
        <v>61.122988606496598</v>
      </c>
      <c r="C8" s="94">
        <f>VLOOKUP($A8,'YTD Raw Data'!$B:$Q,6,FALSE)</f>
        <v>59.269480976653803</v>
      </c>
      <c r="D8" s="74">
        <f>VLOOKUP($A8,'YTD Raw Data'!$B:$Q,7,FALSE)</f>
        <v>321.57252823373398</v>
      </c>
      <c r="E8" s="97">
        <f>VLOOKUP($A8,'YTD Raw Data'!$B:$Q,8,FALSE)</f>
        <v>311.827129258811</v>
      </c>
      <c r="F8" s="74">
        <f>VLOOKUP($A8,'YTD Raw Data'!$B:$Q,9,FALSE)</f>
        <v>196.55473979392801</v>
      </c>
      <c r="G8" s="105">
        <f>VLOOKUP($A8,'YTD Raw Data'!$B:$Q,10,FALSE)</f>
        <v>184.81832105609701</v>
      </c>
      <c r="H8" s="73">
        <f>VLOOKUP($A8,'YTD Raw Data'!$B:$Q,11,FALSE)</f>
        <v>3.12725470056496</v>
      </c>
      <c r="I8" s="73">
        <f>VLOOKUP($A8,'YTD Raw Data'!$B:$Q,12,FALSE)</f>
        <v>3.1252569326108399</v>
      </c>
      <c r="J8" s="94">
        <f>VLOOKUP($A8,'YTD Raw Data'!$B:$Q,13,FALSE)</f>
        <v>6.3502463775056199</v>
      </c>
      <c r="K8" s="73">
        <f>VLOOKUP($A8,'YTD Raw Data'!$B:$Q,14,FALSE)</f>
        <v>12.2709775779333</v>
      </c>
      <c r="L8" s="73">
        <f>VLOOKUP($A8,'YTD Raw Data'!$B:$Q,15,FALSE)</f>
        <v>5.5672002671354903</v>
      </c>
      <c r="M8" s="76">
        <f>VLOOKUP($A8,'YTD Raw Data'!$B:$Q,16,FALSE)</f>
        <v>8.8685554997443194</v>
      </c>
    </row>
    <row r="9" spans="1:13" ht="16.5" x14ac:dyDescent="0.3">
      <c r="A9" s="87" t="s">
        <v>72</v>
      </c>
      <c r="B9" s="75">
        <f>VLOOKUP($A9,'YTD Raw Data'!$B:$Q,5,FALSE)</f>
        <v>69.217803880235806</v>
      </c>
      <c r="C9" s="94">
        <f>VLOOKUP($A9,'YTD Raw Data'!$B:$Q,6,FALSE)</f>
        <v>68.304652680477005</v>
      </c>
      <c r="D9" s="74">
        <f>VLOOKUP($A9,'YTD Raw Data'!$B:$Q,7,FALSE)</f>
        <v>201.89976943398699</v>
      </c>
      <c r="E9" s="97">
        <f>VLOOKUP($A9,'YTD Raw Data'!$B:$Q,8,FALSE)</f>
        <v>197.82009516399799</v>
      </c>
      <c r="F9" s="74">
        <f>VLOOKUP($A9,'YTD Raw Data'!$B:$Q,9,FALSE)</f>
        <v>139.750586441465</v>
      </c>
      <c r="G9" s="105">
        <f>VLOOKUP($A9,'YTD Raw Data'!$B:$Q,10,FALSE)</f>
        <v>135.12032893395801</v>
      </c>
      <c r="H9" s="73">
        <f>VLOOKUP($A9,'YTD Raw Data'!$B:$Q,11,FALSE)</f>
        <v>1.3368799399807301</v>
      </c>
      <c r="I9" s="73">
        <f>VLOOKUP($A9,'YTD Raw Data'!$B:$Q,12,FALSE)</f>
        <v>2.06231539147044</v>
      </c>
      <c r="J9" s="94">
        <f>VLOOKUP($A9,'YTD Raw Data'!$B:$Q,13,FALSE)</f>
        <v>3.4267660122188901</v>
      </c>
      <c r="K9" s="73">
        <f>VLOOKUP($A9,'YTD Raw Data'!$B:$Q,14,FALSE)</f>
        <v>5.3038778251832301</v>
      </c>
      <c r="L9" s="73">
        <f>VLOOKUP($A9,'YTD Raw Data'!$B:$Q,15,FALSE)</f>
        <v>1.8149187926291499</v>
      </c>
      <c r="M9" s="76">
        <f>VLOOKUP($A9,'YTD Raw Data'!$B:$Q,16,FALSE)</f>
        <v>3.1760620178754899</v>
      </c>
    </row>
    <row r="10" spans="1:13" ht="16.5" x14ac:dyDescent="0.3">
      <c r="A10" s="87" t="s">
        <v>73</v>
      </c>
      <c r="B10" s="75">
        <f>VLOOKUP($A10,'YTD Raw Data'!$B:$Q,5,FALSE)</f>
        <v>69.516387602846507</v>
      </c>
      <c r="C10" s="94">
        <f>VLOOKUP($A10,'YTD Raw Data'!$B:$Q,6,FALSE)</f>
        <v>67.317450876073195</v>
      </c>
      <c r="D10" s="74">
        <f>VLOOKUP($A10,'YTD Raw Data'!$B:$Q,7,FALSE)</f>
        <v>158.77067839245299</v>
      </c>
      <c r="E10" s="97">
        <f>VLOOKUP($A10,'YTD Raw Data'!$B:$Q,8,FALSE)</f>
        <v>153.11195790351201</v>
      </c>
      <c r="F10" s="74">
        <f>VLOOKUP($A10,'YTD Raw Data'!$B:$Q,9,FALSE)</f>
        <v>110.371640190967</v>
      </c>
      <c r="G10" s="105">
        <f>VLOOKUP($A10,'YTD Raw Data'!$B:$Q,10,FALSE)</f>
        <v>103.07106704709101</v>
      </c>
      <c r="H10" s="73">
        <f>VLOOKUP($A10,'YTD Raw Data'!$B:$Q,11,FALSE)</f>
        <v>3.2665181140347301</v>
      </c>
      <c r="I10" s="73">
        <f>VLOOKUP($A10,'YTD Raw Data'!$B:$Q,12,FALSE)</f>
        <v>3.6958057139513998</v>
      </c>
      <c r="J10" s="94">
        <f>VLOOKUP($A10,'YTD Raw Data'!$B:$Q,13,FALSE)</f>
        <v>7.0830479910918802</v>
      </c>
      <c r="K10" s="73">
        <f>VLOOKUP($A10,'YTD Raw Data'!$B:$Q,14,FALSE)</f>
        <v>8.6115954774973709</v>
      </c>
      <c r="L10" s="73">
        <f>VLOOKUP($A10,'YTD Raw Data'!$B:$Q,15,FALSE)</f>
        <v>1.4274411450565301</v>
      </c>
      <c r="M10" s="76">
        <f>VLOOKUP($A10,'YTD Raw Data'!$B:$Q,16,FALSE)</f>
        <v>4.7405868826617201</v>
      </c>
    </row>
    <row r="11" spans="1:13" ht="16.5" x14ac:dyDescent="0.3">
      <c r="A11" s="87" t="s">
        <v>74</v>
      </c>
      <c r="B11" s="75">
        <f>VLOOKUP($A11,'YTD Raw Data'!$B:$Q,5,FALSE)</f>
        <v>65.972066531259202</v>
      </c>
      <c r="C11" s="94">
        <f>VLOOKUP($A11,'YTD Raw Data'!$B:$Q,6,FALSE)</f>
        <v>63.673005648944198</v>
      </c>
      <c r="D11" s="74">
        <f>VLOOKUP($A11,'YTD Raw Data'!$B:$Q,7,FALSE)</f>
        <v>129.03057646930799</v>
      </c>
      <c r="E11" s="97">
        <f>VLOOKUP($A11,'YTD Raw Data'!$B:$Q,8,FALSE)</f>
        <v>125.130304822921</v>
      </c>
      <c r="F11" s="74">
        <f>VLOOKUP($A11,'YTD Raw Data'!$B:$Q,9,FALSE)</f>
        <v>85.124137753999605</v>
      </c>
      <c r="G11" s="105">
        <f>VLOOKUP($A11,'YTD Raw Data'!$B:$Q,10,FALSE)</f>
        <v>79.674226058439601</v>
      </c>
      <c r="H11" s="73">
        <f>VLOOKUP($A11,'YTD Raw Data'!$B:$Q,11,FALSE)</f>
        <v>3.6107308880480899</v>
      </c>
      <c r="I11" s="73">
        <f>VLOOKUP($A11,'YTD Raw Data'!$B:$Q,12,FALSE)</f>
        <v>3.1169680693313802</v>
      </c>
      <c r="J11" s="94">
        <f>VLOOKUP($A11,'YTD Raw Data'!$B:$Q,13,FALSE)</f>
        <v>6.8402442862294297</v>
      </c>
      <c r="K11" s="73">
        <f>VLOOKUP($A11,'YTD Raw Data'!$B:$Q,14,FALSE)</f>
        <v>5.8173981835127604</v>
      </c>
      <c r="L11" s="73">
        <f>VLOOKUP($A11,'YTD Raw Data'!$B:$Q,15,FALSE)</f>
        <v>-0.95736031824900902</v>
      </c>
      <c r="M11" s="76">
        <f>VLOOKUP($A11,'YTD Raw Data'!$B:$Q,16,FALSE)</f>
        <v>2.6188028650781501</v>
      </c>
    </row>
    <row r="12" spans="1:13" ht="16.5" x14ac:dyDescent="0.3">
      <c r="A12" s="87" t="s">
        <v>75</v>
      </c>
      <c r="B12" s="75">
        <f>VLOOKUP($A12,'YTD Raw Data'!$B:$Q,5,FALSE)</f>
        <v>60.164208756618997</v>
      </c>
      <c r="C12" s="94">
        <f>VLOOKUP($A12,'YTD Raw Data'!$B:$Q,6,FALSE)</f>
        <v>58.705803101051899</v>
      </c>
      <c r="D12" s="74">
        <f>VLOOKUP($A12,'YTD Raw Data'!$B:$Q,7,FALSE)</f>
        <v>93.174117607096903</v>
      </c>
      <c r="E12" s="97">
        <f>VLOOKUP($A12,'YTD Raw Data'!$B:$Q,8,FALSE)</f>
        <v>90.280096853893198</v>
      </c>
      <c r="F12" s="74">
        <f>VLOOKUP($A12,'YTD Raw Data'!$B:$Q,9,FALSE)</f>
        <v>56.057470624271502</v>
      </c>
      <c r="G12" s="105">
        <f>VLOOKUP($A12,'YTD Raw Data'!$B:$Q,10,FALSE)</f>
        <v>52.9996558984855</v>
      </c>
      <c r="H12" s="73">
        <f>VLOOKUP($A12,'YTD Raw Data'!$B:$Q,11,FALSE)</f>
        <v>2.4842614844340898</v>
      </c>
      <c r="I12" s="73">
        <f>VLOOKUP($A12,'YTD Raw Data'!$B:$Q,12,FALSE)</f>
        <v>3.20560218038678</v>
      </c>
      <c r="J12" s="94">
        <f>VLOOKUP($A12,'YTD Raw Data'!$B:$Q,13,FALSE)</f>
        <v>5.7694992051323997</v>
      </c>
      <c r="K12" s="73">
        <f>VLOOKUP($A12,'YTD Raw Data'!$B:$Q,14,FALSE)</f>
        <v>7.4002719214255501</v>
      </c>
      <c r="L12" s="73">
        <f>VLOOKUP($A12,'YTD Raw Data'!$B:$Q,15,FALSE)</f>
        <v>1.5418175641830201</v>
      </c>
      <c r="M12" s="76">
        <f>VLOOKUP($A12,'YTD Raw Data'!$B:$Q,16,FALSE)</f>
        <v>4.0643818285243496</v>
      </c>
    </row>
    <row r="13" spans="1:13" ht="16.5" x14ac:dyDescent="0.3">
      <c r="A13" s="87" t="s">
        <v>76</v>
      </c>
      <c r="B13" s="75">
        <f>VLOOKUP($A13,'YTD Raw Data'!$B:$Q,5,FALSE)</f>
        <v>53.888795460119397</v>
      </c>
      <c r="C13" s="94">
        <f>VLOOKUP($A13,'YTD Raw Data'!$B:$Q,6,FALSE)</f>
        <v>53.636186387909497</v>
      </c>
      <c r="D13" s="74">
        <f>VLOOKUP($A13,'YTD Raw Data'!$B:$Q,7,FALSE)</f>
        <v>66.996241897623307</v>
      </c>
      <c r="E13" s="97">
        <f>VLOOKUP($A13,'YTD Raw Data'!$B:$Q,8,FALSE)</f>
        <v>66.7967224610166</v>
      </c>
      <c r="F13" s="74">
        <f>VLOOKUP($A13,'YTD Raw Data'!$B:$Q,9,FALSE)</f>
        <v>36.103467762176997</v>
      </c>
      <c r="G13" s="105">
        <f>VLOOKUP($A13,'YTD Raw Data'!$B:$Q,10,FALSE)</f>
        <v>35.827214560205498</v>
      </c>
      <c r="H13" s="73">
        <f>VLOOKUP($A13,'YTD Raw Data'!$B:$Q,11,FALSE)</f>
        <v>0.47096762320684499</v>
      </c>
      <c r="I13" s="73">
        <f>VLOOKUP($A13,'YTD Raw Data'!$B:$Q,12,FALSE)</f>
        <v>0.29869644685494501</v>
      </c>
      <c r="J13" s="94">
        <f>VLOOKUP($A13,'YTD Raw Data'!$B:$Q,13,FALSE)</f>
        <v>0.77107083361814699</v>
      </c>
      <c r="K13" s="73">
        <f>VLOOKUP($A13,'YTD Raw Data'!$B:$Q,14,FALSE)</f>
        <v>0.40773781837842998</v>
      </c>
      <c r="L13" s="73">
        <f>VLOOKUP($A13,'YTD Raw Data'!$B:$Q,15,FALSE)</f>
        <v>-0.36055289701109799</v>
      </c>
      <c r="M13" s="76">
        <f>VLOOKUP($A13,'YTD Raw Data'!$B:$Q,16,FALSE)</f>
        <v>0.10871663878629</v>
      </c>
    </row>
    <row r="14" spans="1:13" ht="16.5" x14ac:dyDescent="0.25">
      <c r="A14" s="72" t="s">
        <v>49</v>
      </c>
      <c r="B14" s="67"/>
      <c r="C14" s="68"/>
      <c r="D14" s="69"/>
      <c r="E14" s="69"/>
      <c r="F14" s="69"/>
      <c r="G14" s="69"/>
      <c r="H14" s="68"/>
      <c r="I14" s="68"/>
      <c r="J14" s="68"/>
      <c r="K14" s="68"/>
      <c r="L14" s="68"/>
      <c r="M14" s="70"/>
    </row>
    <row r="15" spans="1:13" ht="16.5" x14ac:dyDescent="0.3">
      <c r="A15" s="87" t="s">
        <v>50</v>
      </c>
      <c r="B15" s="75">
        <f>VLOOKUP($A15,'YTD Raw Data'!$B:$Q,5,FALSE)</f>
        <v>63.990671613182499</v>
      </c>
      <c r="C15" s="94">
        <f>VLOOKUP($A15,'YTD Raw Data'!$B:$Q,6,FALSE)</f>
        <v>62.4272210474318</v>
      </c>
      <c r="D15" s="74">
        <f>VLOOKUP($A15,'YTD Raw Data'!$B:$Q,7,FALSE)</f>
        <v>127.5955859516</v>
      </c>
      <c r="E15" s="97">
        <f>VLOOKUP($A15,'YTD Raw Data'!$B:$Q,8,FALSE)</f>
        <v>124.09193011364</v>
      </c>
      <c r="F15" s="74">
        <f>VLOOKUP($A15,'YTD Raw Data'!$B:$Q,9,FALSE)</f>
        <v>81.649272399204804</v>
      </c>
      <c r="G15" s="105">
        <f>VLOOKUP($A15,'YTD Raw Data'!$B:$Q,10,FALSE)</f>
        <v>77.467143514066805</v>
      </c>
      <c r="H15" s="73">
        <f>VLOOKUP($A15,'YTD Raw Data'!$B:$Q,11,FALSE)</f>
        <v>2.5044372302954701</v>
      </c>
      <c r="I15" s="73">
        <f>VLOOKUP($A15,'YTD Raw Data'!$B:$Q,12,FALSE)</f>
        <v>2.8234356857466301</v>
      </c>
      <c r="J15" s="94">
        <f>VLOOKUP($A15,'YTD Raw Data'!$B:$Q,13,FALSE)</f>
        <v>5.3985840905293898</v>
      </c>
      <c r="K15" s="73">
        <f>VLOOKUP($A15,'YTD Raw Data'!$B:$Q,14,FALSE)</f>
        <v>8.6322059086125105</v>
      </c>
      <c r="L15" s="73">
        <f>VLOOKUP($A15,'YTD Raw Data'!$B:$Q,15,FALSE)</f>
        <v>3.0679936035057902</v>
      </c>
      <c r="M15" s="76">
        <f>VLOOKUP($A15,'YTD Raw Data'!$B:$Q,16,FALSE)</f>
        <v>5.6492668078305499</v>
      </c>
    </row>
    <row r="16" spans="1:13" ht="16.5" x14ac:dyDescent="0.3">
      <c r="A16" s="87" t="s">
        <v>51</v>
      </c>
      <c r="B16" s="75">
        <f>VLOOKUP($A16,'YTD Raw Data'!$B:$Q,5,FALSE)</f>
        <v>52.810023234099802</v>
      </c>
      <c r="C16" s="94">
        <f>VLOOKUP($A16,'YTD Raw Data'!$B:$Q,6,FALSE)</f>
        <v>56.554534013097502</v>
      </c>
      <c r="D16" s="74">
        <f>VLOOKUP($A16,'YTD Raw Data'!$B:$Q,7,FALSE)</f>
        <v>115.494872083747</v>
      </c>
      <c r="E16" s="97">
        <f>VLOOKUP($A16,'YTD Raw Data'!$B:$Q,8,FALSE)</f>
        <v>114.423245751012</v>
      </c>
      <c r="F16" s="74">
        <f>VLOOKUP($A16,'YTD Raw Data'!$B:$Q,9,FALSE)</f>
        <v>60.992868781621098</v>
      </c>
      <c r="G16" s="105">
        <f>VLOOKUP($A16,'YTD Raw Data'!$B:$Q,10,FALSE)</f>
        <v>64.711533437146599</v>
      </c>
      <c r="H16" s="73">
        <f>VLOOKUP($A16,'YTD Raw Data'!$B:$Q,11,FALSE)</f>
        <v>-6.62106203214495</v>
      </c>
      <c r="I16" s="73">
        <f>VLOOKUP($A16,'YTD Raw Data'!$B:$Q,12,FALSE)</f>
        <v>0.93654600138425703</v>
      </c>
      <c r="J16" s="94">
        <f>VLOOKUP($A16,'YTD Raw Data'!$B:$Q,13,FALSE)</f>
        <v>-5.7465253224719204</v>
      </c>
      <c r="K16" s="73">
        <f>VLOOKUP($A16,'YTD Raw Data'!$B:$Q,14,FALSE)</f>
        <v>-7.4072555019475503</v>
      </c>
      <c r="L16" s="73">
        <f>VLOOKUP($A16,'YTD Raw Data'!$B:$Q,15,FALSE)</f>
        <v>-1.7619829774525899</v>
      </c>
      <c r="M16" s="76">
        <f>VLOOKUP($A16,'YTD Raw Data'!$B:$Q,16,FALSE)</f>
        <v>-8.2663830236645701</v>
      </c>
    </row>
    <row r="17" spans="1:13" ht="16.5" x14ac:dyDescent="0.3">
      <c r="A17" s="87" t="s">
        <v>52</v>
      </c>
      <c r="B17" s="75">
        <f>VLOOKUP($A17,'YTD Raw Data'!$B:$Q,5,FALSE)</f>
        <v>51.7240203008744</v>
      </c>
      <c r="C17" s="94">
        <f>VLOOKUP($A17,'YTD Raw Data'!$B:$Q,6,FALSE)</f>
        <v>51.063749142443399</v>
      </c>
      <c r="D17" s="74">
        <f>VLOOKUP($A17,'YTD Raw Data'!$B:$Q,7,FALSE)</f>
        <v>114.81026475847101</v>
      </c>
      <c r="E17" s="97">
        <f>VLOOKUP($A17,'YTD Raw Data'!$B:$Q,8,FALSE)</f>
        <v>117.116328736212</v>
      </c>
      <c r="F17" s="74">
        <f>VLOOKUP($A17,'YTD Raw Data'!$B:$Q,9,FALSE)</f>
        <v>59.384484651159198</v>
      </c>
      <c r="G17" s="105">
        <f>VLOOKUP($A17,'YTD Raw Data'!$B:$Q,10,FALSE)</f>
        <v>59.803988310698799</v>
      </c>
      <c r="H17" s="73">
        <f>VLOOKUP($A17,'YTD Raw Data'!$B:$Q,11,FALSE)</f>
        <v>1.29303306067308</v>
      </c>
      <c r="I17" s="73">
        <f>VLOOKUP($A17,'YTD Raw Data'!$B:$Q,12,FALSE)</f>
        <v>-1.96903711260905</v>
      </c>
      <c r="J17" s="94">
        <f>VLOOKUP($A17,'YTD Raw Data'!$B:$Q,13,FALSE)</f>
        <v>-0.70146435277892705</v>
      </c>
      <c r="K17" s="73">
        <f>VLOOKUP($A17,'YTD Raw Data'!$B:$Q,14,FALSE)</f>
        <v>-0.70146435277892705</v>
      </c>
      <c r="L17" s="73">
        <f>VLOOKUP($A17,'YTD Raw Data'!$B:$Q,15,FALSE)</f>
        <v>0</v>
      </c>
      <c r="M17" s="76">
        <f>VLOOKUP($A17,'YTD Raw Data'!$B:$Q,16,FALSE)</f>
        <v>1.29303306067308</v>
      </c>
    </row>
    <row r="18" spans="1:13" ht="16.5" x14ac:dyDescent="0.3">
      <c r="A18" s="87" t="s">
        <v>53</v>
      </c>
      <c r="B18" s="75">
        <f>VLOOKUP($A18,'YTD Raw Data'!$B:$Q,5,FALSE)</f>
        <v>63.326050463424998</v>
      </c>
      <c r="C18" s="94">
        <f>VLOOKUP($A18,'YTD Raw Data'!$B:$Q,6,FALSE)</f>
        <v>60.247131425256697</v>
      </c>
      <c r="D18" s="74">
        <f>VLOOKUP($A18,'YTD Raw Data'!$B:$Q,7,FALSE)</f>
        <v>127.651181225074</v>
      </c>
      <c r="E18" s="97">
        <f>VLOOKUP($A18,'YTD Raw Data'!$B:$Q,8,FALSE)</f>
        <v>125.71413721888</v>
      </c>
      <c r="F18" s="74">
        <f>VLOOKUP($A18,'YTD Raw Data'!$B:$Q,9,FALSE)</f>
        <v>80.836451439748998</v>
      </c>
      <c r="G18" s="105">
        <f>VLOOKUP($A18,'YTD Raw Data'!$B:$Q,10,FALSE)</f>
        <v>75.739161470386605</v>
      </c>
      <c r="H18" s="73">
        <f>VLOOKUP($A18,'YTD Raw Data'!$B:$Q,11,FALSE)</f>
        <v>5.1104823836932001</v>
      </c>
      <c r="I18" s="73">
        <f>VLOOKUP($A18,'YTD Raw Data'!$B:$Q,12,FALSE)</f>
        <v>1.5408322795245299</v>
      </c>
      <c r="J18" s="94">
        <f>VLOOKUP($A18,'YTD Raw Data'!$B:$Q,13,FALSE)</f>
        <v>6.73005862542509</v>
      </c>
      <c r="K18" s="73">
        <f>VLOOKUP($A18,'YTD Raw Data'!$B:$Q,14,FALSE)</f>
        <v>4.4820360937412502</v>
      </c>
      <c r="L18" s="73">
        <f>VLOOKUP($A18,'YTD Raw Data'!$B:$Q,15,FALSE)</f>
        <v>-2.1062693683823399</v>
      </c>
      <c r="M18" s="76">
        <f>VLOOKUP($A18,'YTD Raw Data'!$B:$Q,16,FALSE)</f>
        <v>2.89657249028655</v>
      </c>
    </row>
    <row r="19" spans="1:13" ht="16.5" x14ac:dyDescent="0.3">
      <c r="A19" s="88" t="s">
        <v>54</v>
      </c>
      <c r="B19" s="75">
        <f>VLOOKUP($A19,'YTD Raw Data'!$B:$Q,5,FALSE)</f>
        <v>70.745240158606705</v>
      </c>
      <c r="C19" s="94">
        <f>VLOOKUP($A19,'YTD Raw Data'!$B:$Q,6,FALSE)</f>
        <v>68.359866383971905</v>
      </c>
      <c r="D19" s="74">
        <f>VLOOKUP($A19,'YTD Raw Data'!$B:$Q,7,FALSE)</f>
        <v>162.84094012551699</v>
      </c>
      <c r="E19" s="97">
        <f>VLOOKUP($A19,'YTD Raw Data'!$B:$Q,8,FALSE)</f>
        <v>155.34603417311399</v>
      </c>
      <c r="F19" s="74">
        <f>VLOOKUP($A19,'YTD Raw Data'!$B:$Q,9,FALSE)</f>
        <v>115.20221416833</v>
      </c>
      <c r="G19" s="105">
        <f>VLOOKUP($A19,'YTD Raw Data'!$B:$Q,10,FALSE)</f>
        <v>106.19434139354</v>
      </c>
      <c r="H19" s="73">
        <f>VLOOKUP($A19,'YTD Raw Data'!$B:$Q,11,FALSE)</f>
        <v>3.4894359816860598</v>
      </c>
      <c r="I19" s="73">
        <f>VLOOKUP($A19,'YTD Raw Data'!$B:$Q,12,FALSE)</f>
        <v>4.8246522624780201</v>
      </c>
      <c r="J19" s="94">
        <f>VLOOKUP($A19,'YTD Raw Data'!$B:$Q,13,FALSE)</f>
        <v>8.4824413962022192</v>
      </c>
      <c r="K19" s="73">
        <f>VLOOKUP($A19,'YTD Raw Data'!$B:$Q,14,FALSE)</f>
        <v>9.4134720344260501</v>
      </c>
      <c r="L19" s="73">
        <f>VLOOKUP($A19,'YTD Raw Data'!$B:$Q,15,FALSE)</f>
        <v>0.85823164213597902</v>
      </c>
      <c r="M19" s="76">
        <f>VLOOKUP($A19,'YTD Raw Data'!$B:$Q,16,FALSE)</f>
        <v>4.37761506754895</v>
      </c>
    </row>
    <row r="20" spans="1:13" ht="16.5" x14ac:dyDescent="0.3">
      <c r="A20" s="87" t="s">
        <v>55</v>
      </c>
      <c r="B20" s="75">
        <f>VLOOKUP($A20,'YTD Raw Data'!$B:$Q,5,FALSE)</f>
        <v>54.105245118688799</v>
      </c>
      <c r="C20" s="94">
        <f>VLOOKUP($A20,'YTD Raw Data'!$B:$Q,6,FALSE)</f>
        <v>54.070198297045501</v>
      </c>
      <c r="D20" s="74">
        <f>VLOOKUP($A20,'YTD Raw Data'!$B:$Q,7,FALSE)</f>
        <v>106.83928184803101</v>
      </c>
      <c r="E20" s="97">
        <f>VLOOKUP($A20,'YTD Raw Data'!$B:$Q,8,FALSE)</f>
        <v>103.995047238648</v>
      </c>
      <c r="F20" s="74">
        <f>VLOOKUP($A20,'YTD Raw Data'!$B:$Q,9,FALSE)</f>
        <v>57.805655326924303</v>
      </c>
      <c r="G20" s="105">
        <f>VLOOKUP($A20,'YTD Raw Data'!$B:$Q,10,FALSE)</f>
        <v>56.230328261043397</v>
      </c>
      <c r="H20" s="73">
        <f>VLOOKUP($A20,'YTD Raw Data'!$B:$Q,11,FALSE)</f>
        <v>6.4817261166311604E-2</v>
      </c>
      <c r="I20" s="73">
        <f>VLOOKUP($A20,'YTD Raw Data'!$B:$Q,12,FALSE)</f>
        <v>2.7349712172888299</v>
      </c>
      <c r="J20" s="94">
        <f>VLOOKUP($A20,'YTD Raw Data'!$B:$Q,13,FALSE)</f>
        <v>2.80156121189188</v>
      </c>
      <c r="K20" s="73">
        <f>VLOOKUP($A20,'YTD Raw Data'!$B:$Q,14,FALSE)</f>
        <v>4.7608007038863196</v>
      </c>
      <c r="L20" s="73">
        <f>VLOOKUP($A20,'YTD Raw Data'!$B:$Q,15,FALSE)</f>
        <v>1.9058460483456101</v>
      </c>
      <c r="M20" s="76">
        <f>VLOOKUP($A20,'YTD Raw Data'!$B:$Q,16,FALSE)</f>
        <v>1.97189862672251</v>
      </c>
    </row>
    <row r="21" spans="1:13" ht="16.5" x14ac:dyDescent="0.3">
      <c r="A21" s="87" t="s">
        <v>56</v>
      </c>
      <c r="B21" s="75">
        <f>VLOOKUP($A21,'YTD Raw Data'!$B:$Q,5,FALSE)</f>
        <v>55.548693710911799</v>
      </c>
      <c r="C21" s="94">
        <f>VLOOKUP($A21,'YTD Raw Data'!$B:$Q,6,FALSE)</f>
        <v>58.895931076626503</v>
      </c>
      <c r="D21" s="74">
        <f>VLOOKUP($A21,'YTD Raw Data'!$B:$Q,7,FALSE)</f>
        <v>110.877209626553</v>
      </c>
      <c r="E21" s="97">
        <f>VLOOKUP($A21,'YTD Raw Data'!$B:$Q,8,FALSE)</f>
        <v>110.74636719241001</v>
      </c>
      <c r="F21" s="74">
        <f>VLOOKUP($A21,'YTD Raw Data'!$B:$Q,9,FALSE)</f>
        <v>61.590841570659599</v>
      </c>
      <c r="G21" s="105">
        <f>VLOOKUP($A21,'YTD Raw Data'!$B:$Q,10,FALSE)</f>
        <v>65.225104091509607</v>
      </c>
      <c r="H21" s="73">
        <f>VLOOKUP($A21,'YTD Raw Data'!$B:$Q,11,FALSE)</f>
        <v>-5.6833083449513104</v>
      </c>
      <c r="I21" s="73">
        <f>VLOOKUP($A21,'YTD Raw Data'!$B:$Q,12,FALSE)</f>
        <v>0.11814602813608401</v>
      </c>
      <c r="J21" s="94">
        <f>VLOOKUP($A21,'YTD Raw Data'!$B:$Q,13,FALSE)</f>
        <v>-5.5718769198915101</v>
      </c>
      <c r="K21" s="73">
        <f>VLOOKUP($A21,'YTD Raw Data'!$B:$Q,14,FALSE)</f>
        <v>-4.8360669004453598</v>
      </c>
      <c r="L21" s="73">
        <f>VLOOKUP($A21,'YTD Raw Data'!$B:$Q,15,FALSE)</f>
        <v>0.77922762355651498</v>
      </c>
      <c r="M21" s="76">
        <f>VLOOKUP($A21,'YTD Raw Data'!$B:$Q,16,FALSE)</f>
        <v>-4.9483666299505504</v>
      </c>
    </row>
    <row r="22" spans="1:13" ht="16.5" x14ac:dyDescent="0.3">
      <c r="A22" s="88" t="s">
        <v>57</v>
      </c>
      <c r="B22" s="75">
        <f>VLOOKUP($A22,'YTD Raw Data'!$B:$Q,5,FALSE)</f>
        <v>52.733757080662997</v>
      </c>
      <c r="C22" s="94">
        <f>VLOOKUP($A22,'YTD Raw Data'!$B:$Q,6,FALSE)</f>
        <v>55.604353194947102</v>
      </c>
      <c r="D22" s="74">
        <f>VLOOKUP($A22,'YTD Raw Data'!$B:$Q,7,FALSE)</f>
        <v>120.28618434526</v>
      </c>
      <c r="E22" s="97">
        <f>VLOOKUP($A22,'YTD Raw Data'!$B:$Q,8,FALSE)</f>
        <v>119.549583892466</v>
      </c>
      <c r="F22" s="74">
        <f>VLOOKUP($A22,'YTD Raw Data'!$B:$Q,9,FALSE)</f>
        <v>63.431424254228403</v>
      </c>
      <c r="G22" s="105">
        <f>VLOOKUP($A22,'YTD Raw Data'!$B:$Q,10,FALSE)</f>
        <v>66.474772870656494</v>
      </c>
      <c r="H22" s="73">
        <f>VLOOKUP($A22,'YTD Raw Data'!$B:$Q,11,FALSE)</f>
        <v>-5.16253845129686</v>
      </c>
      <c r="I22" s="73">
        <f>VLOOKUP($A22,'YTD Raw Data'!$B:$Q,12,FALSE)</f>
        <v>0.616146396174166</v>
      </c>
      <c r="J22" s="94">
        <f>VLOOKUP($A22,'YTD Raw Data'!$B:$Q,13,FALSE)</f>
        <v>-4.5782008497414699</v>
      </c>
      <c r="K22" s="73">
        <f>VLOOKUP($A22,'YTD Raw Data'!$B:$Q,14,FALSE)</f>
        <v>-4.2352311482357701</v>
      </c>
      <c r="L22" s="73">
        <f>VLOOKUP($A22,'YTD Raw Data'!$B:$Q,15,FALSE)</f>
        <v>0.35942489510769898</v>
      </c>
      <c r="M22" s="76">
        <f>VLOOKUP($A22,'YTD Raw Data'!$B:$Q,16,FALSE)</f>
        <v>-4.8216690046026303</v>
      </c>
    </row>
    <row r="23" spans="1:13" ht="16.5" x14ac:dyDescent="0.3">
      <c r="A23" s="87" t="s">
        <v>58</v>
      </c>
      <c r="B23" s="75">
        <f>VLOOKUP($A23,'YTD Raw Data'!$B:$Q,5,FALSE)</f>
        <v>46.028791964732598</v>
      </c>
      <c r="C23" s="94">
        <f>VLOOKUP($A23,'YTD Raw Data'!$B:$Q,6,FALSE)</f>
        <v>49.991440088400502</v>
      </c>
      <c r="D23" s="74">
        <f>VLOOKUP($A23,'YTD Raw Data'!$B:$Q,7,FALSE)</f>
        <v>92.437266547970907</v>
      </c>
      <c r="E23" s="97">
        <f>VLOOKUP($A23,'YTD Raw Data'!$B:$Q,8,FALSE)</f>
        <v>91.453556318296407</v>
      </c>
      <c r="F23" s="74">
        <f>VLOOKUP($A23,'YTD Raw Data'!$B:$Q,9,FALSE)</f>
        <v>42.547757117250903</v>
      </c>
      <c r="G23" s="105">
        <f>VLOOKUP($A23,'YTD Raw Data'!$B:$Q,10,FALSE)</f>
        <v>45.718949815572799</v>
      </c>
      <c r="H23" s="73">
        <f>VLOOKUP($A23,'YTD Raw Data'!$B:$Q,11,FALSE)</f>
        <v>-7.9266532763622397</v>
      </c>
      <c r="I23" s="73">
        <f>VLOOKUP($A23,'YTD Raw Data'!$B:$Q,12,FALSE)</f>
        <v>1.0756391214036001</v>
      </c>
      <c r="J23" s="94">
        <f>VLOOKUP($A23,'YTD Raw Data'!$B:$Q,13,FALSE)</f>
        <v>-6.9362763386172102</v>
      </c>
      <c r="K23" s="73">
        <f>VLOOKUP($A23,'YTD Raw Data'!$B:$Q,14,FALSE)</f>
        <v>-10.305243098711999</v>
      </c>
      <c r="L23" s="73">
        <f>VLOOKUP($A23,'YTD Raw Data'!$B:$Q,15,FALSE)</f>
        <v>-3.62006443278913</v>
      </c>
      <c r="M23" s="76">
        <f>VLOOKUP($A23,'YTD Raw Data'!$B:$Q,16,FALSE)</f>
        <v>-11.259767753183199</v>
      </c>
    </row>
    <row r="24" spans="1:13" ht="16.5" x14ac:dyDescent="0.3">
      <c r="A24" s="87" t="s">
        <v>59</v>
      </c>
      <c r="B24" s="75">
        <f>VLOOKUP($A24,'YTD Raw Data'!$B:$Q,5,FALSE)</f>
        <v>56.872365129015698</v>
      </c>
      <c r="C24" s="73">
        <f>VLOOKUP($A24,'YTD Raw Data'!$B:$Q,6,FALSE)</f>
        <v>57.382697074901202</v>
      </c>
      <c r="D24" s="107">
        <f>VLOOKUP($A24,'YTD Raw Data'!$B:$Q,7,FALSE)</f>
        <v>125.992146373072</v>
      </c>
      <c r="E24" s="97">
        <f>VLOOKUP($A24,'YTD Raw Data'!$B:$Q,8,FALSE)</f>
        <v>126.747429920057</v>
      </c>
      <c r="F24" s="74">
        <f>VLOOKUP($A24,'YTD Raw Data'!$B:$Q,9,FALSE)</f>
        <v>71.654713519177506</v>
      </c>
      <c r="G24" s="105">
        <f>VLOOKUP($A24,'YTD Raw Data'!$B:$Q,10,FALSE)</f>
        <v>72.731093761249397</v>
      </c>
      <c r="H24" s="73">
        <f>VLOOKUP($A24,'YTD Raw Data'!$B:$Q,11,FALSE)</f>
        <v>-0.88934813436772397</v>
      </c>
      <c r="I24" s="73">
        <f>VLOOKUP($A24,'YTD Raw Data'!$B:$Q,12,FALSE)</f>
        <v>-0.59589653806936904</v>
      </c>
      <c r="J24" s="94">
        <f>VLOOKUP($A24,'YTD Raw Data'!$B:$Q,13,FALSE)</f>
        <v>-1.4799450776930101</v>
      </c>
      <c r="K24" s="73">
        <f>VLOOKUP($A24,'YTD Raw Data'!$B:$Q,14,FALSE)</f>
        <v>0.89706009203013803</v>
      </c>
      <c r="L24" s="73">
        <f>VLOOKUP($A24,'YTD Raw Data'!$B:$Q,15,FALSE)</f>
        <v>2.4127119819387599</v>
      </c>
      <c r="M24" s="76">
        <f>VLOOKUP($A24,'YTD Raw Data'!$B:$Q,16,FALSE)</f>
        <v>1.501906438572</v>
      </c>
    </row>
    <row r="25" spans="1:13" s="64" customFormat="1" ht="16.5" x14ac:dyDescent="0.3">
      <c r="A25" s="72" t="s">
        <v>80</v>
      </c>
      <c r="B25" s="67"/>
      <c r="C25" s="68"/>
      <c r="D25" s="69"/>
      <c r="E25" s="69"/>
      <c r="F25" s="69"/>
      <c r="G25" s="69"/>
      <c r="H25" s="68"/>
      <c r="I25" s="68"/>
      <c r="J25" s="68"/>
      <c r="K25" s="68"/>
      <c r="L25" s="68"/>
      <c r="M25" s="70"/>
    </row>
    <row r="26" spans="1:13" ht="16.5" x14ac:dyDescent="0.3">
      <c r="A26" s="85" t="s">
        <v>18</v>
      </c>
      <c r="B26" s="75">
        <f>VLOOKUP($A26,'YTD Raw Data'!$B:$Q,5,FALSE)</f>
        <v>69.543309647893693</v>
      </c>
      <c r="C26" s="94">
        <f>VLOOKUP($A26,'YTD Raw Data'!$B:$Q,6,FALSE)</f>
        <v>67.898265470442894</v>
      </c>
      <c r="D26" s="74">
        <f>VLOOKUP($A26,'YTD Raw Data'!$B:$Q,7,FALSE)</f>
        <v>198.22715460477701</v>
      </c>
      <c r="E26" s="97">
        <f>VLOOKUP($A26,'YTD Raw Data'!$B:$Q,8,FALSE)</f>
        <v>198.344026563791</v>
      </c>
      <c r="F26" s="74">
        <f>VLOOKUP($A26,'YTD Raw Data'!$B:$Q,9,FALSE)</f>
        <v>137.85372393300901</v>
      </c>
      <c r="G26" s="105">
        <f>VLOOKUP($A26,'YTD Raw Data'!$B:$Q,10,FALSE)</f>
        <v>134.67215370104901</v>
      </c>
      <c r="H26" s="73">
        <f>VLOOKUP($A26,'YTD Raw Data'!$B:$Q,11,FALSE)</f>
        <v>2.4228073663633301</v>
      </c>
      <c r="I26" s="73">
        <f>VLOOKUP($A26,'YTD Raw Data'!$B:$Q,12,FALSE)</f>
        <v>-5.8923861252215201E-2</v>
      </c>
      <c r="J26" s="94">
        <f>VLOOKUP($A26,'YTD Raw Data'!$B:$Q,13,FALSE)</f>
        <v>2.3624558934601501</v>
      </c>
      <c r="K26" s="73">
        <f>VLOOKUP($A26,'YTD Raw Data'!$B:$Q,14,FALSE)</f>
        <v>2.7391534995663398</v>
      </c>
      <c r="L26" s="73">
        <f>VLOOKUP($A26,'YTD Raw Data'!$B:$Q,15,FALSE)</f>
        <v>0.36800368144572898</v>
      </c>
      <c r="M26" s="76">
        <f>VLOOKUP($A26,'YTD Raw Data'!$B:$Q,16,FALSE)</f>
        <v>2.79972706811161</v>
      </c>
    </row>
    <row r="27" spans="1:13" ht="16.5" x14ac:dyDescent="0.3">
      <c r="A27" s="87" t="s">
        <v>20</v>
      </c>
      <c r="B27" s="75">
        <f>VLOOKUP($A27,'YTD Raw Data'!$B:$Q,5,FALSE)</f>
        <v>75.912834871209299</v>
      </c>
      <c r="C27" s="94">
        <f>VLOOKUP($A27,'YTD Raw Data'!$B:$Q,6,FALSE)</f>
        <v>73.739507327502096</v>
      </c>
      <c r="D27" s="74">
        <f>VLOOKUP($A27,'YTD Raw Data'!$B:$Q,7,FALSE)</f>
        <v>221.03782120029601</v>
      </c>
      <c r="E27" s="97">
        <f>VLOOKUP($A27,'YTD Raw Data'!$B:$Q,8,FALSE)</f>
        <v>205.524960476811</v>
      </c>
      <c r="F27" s="74">
        <f>VLOOKUP($A27,'YTD Raw Data'!$B:$Q,9,FALSE)</f>
        <v>167.79607621069999</v>
      </c>
      <c r="G27" s="105">
        <f>VLOOKUP($A27,'YTD Raw Data'!$B:$Q,10,FALSE)</f>
        <v>151.553093290644</v>
      </c>
      <c r="H27" s="73">
        <f>VLOOKUP($A27,'YTD Raw Data'!$B:$Q,11,FALSE)</f>
        <v>2.94730412837546</v>
      </c>
      <c r="I27" s="73">
        <f>VLOOKUP($A27,'YTD Raw Data'!$B:$Q,12,FALSE)</f>
        <v>7.5479205481880696</v>
      </c>
      <c r="J27" s="94">
        <f>VLOOKUP($A27,'YTD Raw Data'!$B:$Q,13,FALSE)</f>
        <v>10.7176848504867</v>
      </c>
      <c r="K27" s="73">
        <f>VLOOKUP($A27,'YTD Raw Data'!$B:$Q,14,FALSE)</f>
        <v>10.2832461392069</v>
      </c>
      <c r="L27" s="73">
        <f>VLOOKUP($A27,'YTD Raw Data'!$B:$Q,15,FALSE)</f>
        <v>-0.39238420841842397</v>
      </c>
      <c r="M27" s="76">
        <f>VLOOKUP($A27,'YTD Raw Data'!$B:$Q,16,FALSE)</f>
        <v>2.5433551639832199</v>
      </c>
    </row>
    <row r="28" spans="1:13" ht="16.5" x14ac:dyDescent="0.3">
      <c r="A28" s="87" t="s">
        <v>22</v>
      </c>
      <c r="B28" s="75">
        <f>VLOOKUP($A28,'YTD Raw Data'!$B:$Q,5,FALSE)</f>
        <v>69.574189812887397</v>
      </c>
      <c r="C28" s="94">
        <f>VLOOKUP($A28,'YTD Raw Data'!$B:$Q,6,FALSE)</f>
        <v>66.476110079784803</v>
      </c>
      <c r="D28" s="74">
        <f>VLOOKUP($A28,'YTD Raw Data'!$B:$Q,7,FALSE)</f>
        <v>165.70645944280599</v>
      </c>
      <c r="E28" s="97">
        <f>VLOOKUP($A28,'YTD Raw Data'!$B:$Q,8,FALSE)</f>
        <v>159.393847142206</v>
      </c>
      <c r="F28" s="74">
        <f>VLOOKUP($A28,'YTD Raw Data'!$B:$Q,9,FALSE)</f>
        <v>115.28892662495301</v>
      </c>
      <c r="G28" s="105">
        <f>VLOOKUP($A28,'YTD Raw Data'!$B:$Q,10,FALSE)</f>
        <v>105.95882928665699</v>
      </c>
      <c r="H28" s="73">
        <f>VLOOKUP($A28,'YTD Raw Data'!$B:$Q,11,FALSE)</f>
        <v>4.6604407649367703</v>
      </c>
      <c r="I28" s="73">
        <f>VLOOKUP($A28,'YTD Raw Data'!$B:$Q,12,FALSE)</f>
        <v>3.96038643509771</v>
      </c>
      <c r="J28" s="94">
        <f>VLOOKUP($A28,'YTD Raw Data'!$B:$Q,13,FALSE)</f>
        <v>8.8053986639047999</v>
      </c>
      <c r="K28" s="73">
        <f>VLOOKUP($A28,'YTD Raw Data'!$B:$Q,14,FALSE)</f>
        <v>8.9703925908382391</v>
      </c>
      <c r="L28" s="73">
        <f>VLOOKUP($A28,'YTD Raw Data'!$B:$Q,15,FALSE)</f>
        <v>0.151641305449465</v>
      </c>
      <c r="M28" s="76">
        <f>VLOOKUP($A28,'YTD Raw Data'!$B:$Q,16,FALSE)</f>
        <v>4.8191492236018796</v>
      </c>
    </row>
    <row r="29" spans="1:13" ht="16.5" x14ac:dyDescent="0.3">
      <c r="A29" s="87" t="s">
        <v>23</v>
      </c>
      <c r="B29" s="75">
        <f>VLOOKUP($A29,'YTD Raw Data'!$B:$Q,5,FALSE)</f>
        <v>71.128968918744903</v>
      </c>
      <c r="C29" s="94">
        <f>VLOOKUP($A29,'YTD Raw Data'!$B:$Q,6,FALSE)</f>
        <v>69.429565832563398</v>
      </c>
      <c r="D29" s="74">
        <f>VLOOKUP($A29,'YTD Raw Data'!$B:$Q,7,FALSE)</f>
        <v>174.201501030348</v>
      </c>
      <c r="E29" s="97">
        <f>VLOOKUP($A29,'YTD Raw Data'!$B:$Q,8,FALSE)</f>
        <v>168.67838083650801</v>
      </c>
      <c r="F29" s="74">
        <f>VLOOKUP($A29,'YTD Raw Data'!$B:$Q,9,FALSE)</f>
        <v>123.90773152386301</v>
      </c>
      <c r="G29" s="105">
        <f>VLOOKUP($A29,'YTD Raw Data'!$B:$Q,10,FALSE)</f>
        <v>117.11266746818499</v>
      </c>
      <c r="H29" s="73">
        <f>VLOOKUP($A29,'YTD Raw Data'!$B:$Q,11,FALSE)</f>
        <v>2.4476648612203298</v>
      </c>
      <c r="I29" s="73">
        <f>VLOOKUP($A29,'YTD Raw Data'!$B:$Q,12,FALSE)</f>
        <v>3.274349781193</v>
      </c>
      <c r="J29" s="94">
        <f>VLOOKUP($A29,'YTD Raw Data'!$B:$Q,13,FALSE)</f>
        <v>5.8021597514410299</v>
      </c>
      <c r="K29" s="73">
        <f>VLOOKUP($A29,'YTD Raw Data'!$B:$Q,14,FALSE)</f>
        <v>5.4495293451612703</v>
      </c>
      <c r="L29" s="73">
        <f>VLOOKUP($A29,'YTD Raw Data'!$B:$Q,15,FALSE)</f>
        <v>-0.33329225708453503</v>
      </c>
      <c r="M29" s="76">
        <f>VLOOKUP($A29,'YTD Raw Data'!$B:$Q,16,FALSE)</f>
        <v>2.1062147266739601</v>
      </c>
    </row>
    <row r="30" spans="1:13" ht="16.5" x14ac:dyDescent="0.3">
      <c r="A30" s="87" t="s">
        <v>21</v>
      </c>
      <c r="B30" s="75">
        <f>VLOOKUP($A30,'YTD Raw Data'!$B:$Q,5,FALSE)</f>
        <v>67.021653226527405</v>
      </c>
      <c r="C30" s="94">
        <f>VLOOKUP($A30,'YTD Raw Data'!$B:$Q,6,FALSE)</f>
        <v>64.008540971612305</v>
      </c>
      <c r="D30" s="74">
        <f>VLOOKUP($A30,'YTD Raw Data'!$B:$Q,7,FALSE)</f>
        <v>160.37929609798499</v>
      </c>
      <c r="E30" s="97">
        <f>VLOOKUP($A30,'YTD Raw Data'!$B:$Q,8,FALSE)</f>
        <v>153.23409680668999</v>
      </c>
      <c r="F30" s="74">
        <f>VLOOKUP($A30,'YTD Raw Data'!$B:$Q,9,FALSE)</f>
        <v>107.488855677937</v>
      </c>
      <c r="G30" s="105">
        <f>VLOOKUP($A30,'YTD Raw Data'!$B:$Q,10,FALSE)</f>
        <v>98.082909636990607</v>
      </c>
      <c r="H30" s="73">
        <f>VLOOKUP($A30,'YTD Raw Data'!$B:$Q,11,FALSE)</f>
        <v>4.7073596885317999</v>
      </c>
      <c r="I30" s="73">
        <f>VLOOKUP($A30,'YTD Raw Data'!$B:$Q,12,FALSE)</f>
        <v>4.6629304053057599</v>
      </c>
      <c r="J30" s="94">
        <f>VLOOKUP($A30,'YTD Raw Data'!$B:$Q,13,FALSE)</f>
        <v>9.5897910000412203</v>
      </c>
      <c r="K30" s="73">
        <f>VLOOKUP($A30,'YTD Raw Data'!$B:$Q,14,FALSE)</f>
        <v>10.8595006780016</v>
      </c>
      <c r="L30" s="73">
        <f>VLOOKUP($A30,'YTD Raw Data'!$B:$Q,15,FALSE)</f>
        <v>1.15860215296876</v>
      </c>
      <c r="M30" s="76">
        <f>VLOOKUP($A30,'YTD Raw Data'!$B:$Q,16,FALSE)</f>
        <v>5.9205014121998802</v>
      </c>
    </row>
    <row r="31" spans="1:13" ht="16.5" x14ac:dyDescent="0.3">
      <c r="A31" s="87" t="s">
        <v>24</v>
      </c>
      <c r="B31" s="75">
        <f>VLOOKUP($A31,'YTD Raw Data'!$B:$Q,5,FALSE)</f>
        <v>66.007911578831198</v>
      </c>
      <c r="C31" s="94">
        <f>VLOOKUP($A31,'YTD Raw Data'!$B:$Q,6,FALSE)</f>
        <v>62.439904633606197</v>
      </c>
      <c r="D31" s="74">
        <f>VLOOKUP($A31,'YTD Raw Data'!$B:$Q,7,FALSE)</f>
        <v>107.431046500817</v>
      </c>
      <c r="E31" s="97">
        <f>VLOOKUP($A31,'YTD Raw Data'!$B:$Q,8,FALSE)</f>
        <v>104.51416441031201</v>
      </c>
      <c r="F31" s="74">
        <f>VLOOKUP($A31,'YTD Raw Data'!$B:$Q,9,FALSE)</f>
        <v>70.912990182472598</v>
      </c>
      <c r="G31" s="105">
        <f>VLOOKUP($A31,'YTD Raw Data'!$B:$Q,10,FALSE)</f>
        <v>65.258544586409698</v>
      </c>
      <c r="H31" s="73">
        <f>VLOOKUP($A31,'YTD Raw Data'!$B:$Q,11,FALSE)</f>
        <v>5.7143055649458203</v>
      </c>
      <c r="I31" s="73">
        <f>VLOOKUP($A31,'YTD Raw Data'!$B:$Q,12,FALSE)</f>
        <v>2.7908964368248501</v>
      </c>
      <c r="J31" s="94">
        <f>VLOOKUP($A31,'YTD Raw Data'!$B:$Q,13,FALSE)</f>
        <v>8.66468235217204</v>
      </c>
      <c r="K31" s="73">
        <f>VLOOKUP($A31,'YTD Raw Data'!$B:$Q,14,FALSE)</f>
        <v>8.1883686504447208</v>
      </c>
      <c r="L31" s="73">
        <f>VLOOKUP($A31,'YTD Raw Data'!$B:$Q,15,FALSE)</f>
        <v>-0.43833349660346099</v>
      </c>
      <c r="M31" s="76">
        <f>VLOOKUP($A31,'YTD Raw Data'!$B:$Q,16,FALSE)</f>
        <v>5.2509243529529304</v>
      </c>
    </row>
    <row r="32" spans="1:13" ht="16.5" x14ac:dyDescent="0.3">
      <c r="A32" s="87" t="s">
        <v>25</v>
      </c>
      <c r="B32" s="75">
        <f>VLOOKUP($A32,'YTD Raw Data'!$B:$Q,5,FALSE)</f>
        <v>74.026535352323904</v>
      </c>
      <c r="C32" s="94">
        <f>VLOOKUP($A32,'YTD Raw Data'!$B:$Q,6,FALSE)</f>
        <v>72.651213607985397</v>
      </c>
      <c r="D32" s="74">
        <f>VLOOKUP($A32,'YTD Raw Data'!$B:$Q,7,FALSE)</f>
        <v>144.73507044833201</v>
      </c>
      <c r="E32" s="97">
        <f>VLOOKUP($A32,'YTD Raw Data'!$B:$Q,8,FALSE)</f>
        <v>137.09035735287</v>
      </c>
      <c r="F32" s="74">
        <f>VLOOKUP($A32,'YTD Raw Data'!$B:$Q,9,FALSE)</f>
        <v>107.14235809264601</v>
      </c>
      <c r="G32" s="105">
        <f>VLOOKUP($A32,'YTD Raw Data'!$B:$Q,10,FALSE)</f>
        <v>99.597808356384803</v>
      </c>
      <c r="H32" s="73">
        <f>VLOOKUP($A32,'YTD Raw Data'!$B:$Q,11,FALSE)</f>
        <v>1.8930471715992501</v>
      </c>
      <c r="I32" s="73">
        <f>VLOOKUP($A32,'YTD Raw Data'!$B:$Q,12,FALSE)</f>
        <v>5.5764046743159801</v>
      </c>
      <c r="J32" s="94">
        <f>VLOOKUP($A32,'YTD Raw Data'!$B:$Q,13,FALSE)</f>
        <v>7.5750158168793096</v>
      </c>
      <c r="K32" s="73">
        <f>VLOOKUP($A32,'YTD Raw Data'!$B:$Q,14,FALSE)</f>
        <v>12.3073575544874</v>
      </c>
      <c r="L32" s="73">
        <f>VLOOKUP($A32,'YTD Raw Data'!$B:$Q,15,FALSE)</f>
        <v>4.3991085677959099</v>
      </c>
      <c r="M32" s="76">
        <f>VLOOKUP($A32,'YTD Raw Data'!$B:$Q,16,FALSE)</f>
        <v>6.3754329397134004</v>
      </c>
    </row>
    <row r="33" spans="1:13" ht="16.5" x14ac:dyDescent="0.3">
      <c r="A33" s="86"/>
      <c r="B33" s="67"/>
      <c r="C33" s="68"/>
      <c r="D33" s="69"/>
      <c r="E33" s="69"/>
      <c r="F33" s="69"/>
      <c r="G33" s="69"/>
      <c r="H33" s="68"/>
      <c r="I33" s="68"/>
      <c r="J33" s="68"/>
      <c r="K33" s="68"/>
      <c r="L33" s="68"/>
      <c r="M33" s="70"/>
    </row>
    <row r="34" spans="1:13" ht="16.5" x14ac:dyDescent="0.3">
      <c r="A34" s="85" t="s">
        <v>15</v>
      </c>
      <c r="B34" s="75">
        <f>VLOOKUP($A34,'YTD Raw Data'!$B:$Q,5,FALSE)</f>
        <v>63.364168576824</v>
      </c>
      <c r="C34" s="94">
        <f>VLOOKUP($A34,'YTD Raw Data'!$B:$Q,6,FALSE)</f>
        <v>60.327707784960602</v>
      </c>
      <c r="D34" s="74">
        <f>VLOOKUP($A34,'YTD Raw Data'!$B:$Q,7,FALSE)</f>
        <v>127.943704295233</v>
      </c>
      <c r="E34" s="97">
        <f>VLOOKUP($A34,'YTD Raw Data'!$B:$Q,8,FALSE)</f>
        <v>125.989235206305</v>
      </c>
      <c r="F34" s="74">
        <f>VLOOKUP($A34,'YTD Raw Data'!$B:$Q,9,FALSE)</f>
        <v>81.070464473065201</v>
      </c>
      <c r="G34" s="105">
        <f>VLOOKUP($A34,'YTD Raw Data'!$B:$Q,10,FALSE)</f>
        <v>76.006417655766796</v>
      </c>
      <c r="H34" s="73">
        <f>VLOOKUP($A34,'YTD Raw Data'!$B:$Q,11,FALSE)</f>
        <v>5.0332772507897303</v>
      </c>
      <c r="I34" s="73">
        <f>VLOOKUP($A34,'YTD Raw Data'!$B:$Q,12,FALSE)</f>
        <v>1.5512984785786801</v>
      </c>
      <c r="J34" s="94">
        <f>VLOOKUP($A34,'YTD Raw Data'!$B:$Q,13,FALSE)</f>
        <v>6.6626568827825601</v>
      </c>
      <c r="K34" s="73">
        <f>VLOOKUP($A34,'YTD Raw Data'!$B:$Q,14,FALSE)</f>
        <v>4.4220382699449603</v>
      </c>
      <c r="L34" s="73">
        <f>VLOOKUP($A34,'YTD Raw Data'!$B:$Q,15,FALSE)</f>
        <v>-2.1006589169252901</v>
      </c>
      <c r="M34" s="76">
        <f>VLOOKUP($A34,'YTD Raw Data'!$B:$Q,16,FALSE)</f>
        <v>2.8268863464821501</v>
      </c>
    </row>
    <row r="35" spans="1:13" ht="16.5" x14ac:dyDescent="0.3">
      <c r="A35" s="87" t="s">
        <v>30</v>
      </c>
      <c r="B35" s="75">
        <f>VLOOKUP($A35,'YTD Raw Data'!$B:$Q,5,FALSE)</f>
        <v>72.595613035155196</v>
      </c>
      <c r="C35" s="94">
        <f>VLOOKUP($A35,'YTD Raw Data'!$B:$Q,6,FALSE)</f>
        <v>68.734025104695405</v>
      </c>
      <c r="D35" s="74">
        <f>VLOOKUP($A35,'YTD Raw Data'!$B:$Q,7,FALSE)</f>
        <v>103.380839868995</v>
      </c>
      <c r="E35" s="97">
        <f>VLOOKUP($A35,'YTD Raw Data'!$B:$Q,8,FALSE)</f>
        <v>99.200756048236201</v>
      </c>
      <c r="F35" s="74">
        <f>VLOOKUP($A35,'YTD Raw Data'!$B:$Q,9,FALSE)</f>
        <v>75.049954463789803</v>
      </c>
      <c r="G35" s="105">
        <f>VLOOKUP($A35,'YTD Raw Data'!$B:$Q,10,FALSE)</f>
        <v>68.184672566242298</v>
      </c>
      <c r="H35" s="73">
        <f>VLOOKUP($A35,'YTD Raw Data'!$B:$Q,11,FALSE)</f>
        <v>5.6181606192536204</v>
      </c>
      <c r="I35" s="73">
        <f>VLOOKUP($A35,'YTD Raw Data'!$B:$Q,12,FALSE)</f>
        <v>4.2137620591592304</v>
      </c>
      <c r="J35" s="94">
        <f>VLOOKUP($A35,'YTD Raw Data'!$B:$Q,13,FALSE)</f>
        <v>10.068658599009501</v>
      </c>
      <c r="K35" s="73">
        <f>VLOOKUP($A35,'YTD Raw Data'!$B:$Q,14,FALSE)</f>
        <v>8.3492955974888705</v>
      </c>
      <c r="L35" s="73">
        <f>VLOOKUP($A35,'YTD Raw Data'!$B:$Q,15,FALSE)</f>
        <v>-1.562082270653</v>
      </c>
      <c r="M35" s="76">
        <f>VLOOKUP($A35,'YTD Raw Data'!$B:$Q,16,FALSE)</f>
        <v>3.96831805763044</v>
      </c>
    </row>
    <row r="36" spans="1:13" ht="16.5" x14ac:dyDescent="0.3">
      <c r="A36" s="87" t="s">
        <v>29</v>
      </c>
      <c r="B36" s="75">
        <f>VLOOKUP($A36,'YTD Raw Data'!$B:$Q,5,FALSE)</f>
        <v>66.699692903705895</v>
      </c>
      <c r="C36" s="94">
        <f>VLOOKUP($A36,'YTD Raw Data'!$B:$Q,6,FALSE)</f>
        <v>63.642292686865297</v>
      </c>
      <c r="D36" s="74">
        <f>VLOOKUP($A36,'YTD Raw Data'!$B:$Q,7,FALSE)</f>
        <v>95.380830982849403</v>
      </c>
      <c r="E36" s="97">
        <f>VLOOKUP($A36,'YTD Raw Data'!$B:$Q,8,FALSE)</f>
        <v>93.436811816539105</v>
      </c>
      <c r="F36" s="74">
        <f>VLOOKUP($A36,'YTD Raw Data'!$B:$Q,9,FALSE)</f>
        <v>63.618721354563398</v>
      </c>
      <c r="G36" s="105">
        <f>VLOOKUP($A36,'YTD Raw Data'!$B:$Q,10,FALSE)</f>
        <v>59.4653292535574</v>
      </c>
      <c r="H36" s="73">
        <f>VLOOKUP($A36,'YTD Raw Data'!$B:$Q,11,FALSE)</f>
        <v>4.8040384589595204</v>
      </c>
      <c r="I36" s="73">
        <f>VLOOKUP($A36,'YTD Raw Data'!$B:$Q,12,FALSE)</f>
        <v>2.0805709532633601</v>
      </c>
      <c r="J36" s="94">
        <f>VLOOKUP($A36,'YTD Raw Data'!$B:$Q,13,FALSE)</f>
        <v>6.9845608409836002</v>
      </c>
      <c r="K36" s="73">
        <f>VLOOKUP($A36,'YTD Raw Data'!$B:$Q,14,FALSE)</f>
        <v>5.4662029674656303</v>
      </c>
      <c r="L36" s="73">
        <f>VLOOKUP($A36,'YTD Raw Data'!$B:$Q,15,FALSE)</f>
        <v>-1.4192308325448699</v>
      </c>
      <c r="M36" s="76">
        <f>VLOOKUP($A36,'YTD Raw Data'!$B:$Q,16,FALSE)</f>
        <v>3.31662723139778</v>
      </c>
    </row>
    <row r="37" spans="1:13" ht="16.5" x14ac:dyDescent="0.3">
      <c r="A37" s="87" t="s">
        <v>28</v>
      </c>
      <c r="B37" s="75">
        <f>VLOOKUP($A37,'YTD Raw Data'!$B:$Q,5,FALSE)</f>
        <v>67.536095577755603</v>
      </c>
      <c r="C37" s="94">
        <f>VLOOKUP($A37,'YTD Raw Data'!$B:$Q,6,FALSE)</f>
        <v>65.457239768792405</v>
      </c>
      <c r="D37" s="74">
        <f>VLOOKUP($A37,'YTD Raw Data'!$B:$Q,7,FALSE)</f>
        <v>126.67883300411</v>
      </c>
      <c r="E37" s="97">
        <f>VLOOKUP($A37,'YTD Raw Data'!$B:$Q,8,FALSE)</f>
        <v>121.123580336206</v>
      </c>
      <c r="F37" s="74">
        <f>VLOOKUP($A37,'YTD Raw Data'!$B:$Q,9,FALSE)</f>
        <v>85.553937734441703</v>
      </c>
      <c r="G37" s="105">
        <f>VLOOKUP($A37,'YTD Raw Data'!$B:$Q,10,FALSE)</f>
        <v>79.284152397216502</v>
      </c>
      <c r="H37" s="73">
        <f>VLOOKUP($A37,'YTD Raw Data'!$B:$Q,11,FALSE)</f>
        <v>3.17589897818198</v>
      </c>
      <c r="I37" s="73">
        <f>VLOOKUP($A37,'YTD Raw Data'!$B:$Q,12,FALSE)</f>
        <v>4.58643366756875</v>
      </c>
      <c r="J37" s="94">
        <f>VLOOKUP($A37,'YTD Raw Data'!$B:$Q,13,FALSE)</f>
        <v>7.9079931457340402</v>
      </c>
      <c r="K37" s="73">
        <f>VLOOKUP($A37,'YTD Raw Data'!$B:$Q,14,FALSE)</f>
        <v>9.9664242723854493</v>
      </c>
      <c r="L37" s="73">
        <f>VLOOKUP($A37,'YTD Raw Data'!$B:$Q,15,FALSE)</f>
        <v>1.90757984338695</v>
      </c>
      <c r="M37" s="76">
        <f>VLOOKUP($A37,'YTD Raw Data'!$B:$Q,16,FALSE)</f>
        <v>5.14406163032307</v>
      </c>
    </row>
    <row r="38" spans="1:13" ht="16.5" x14ac:dyDescent="0.3">
      <c r="A38" s="87" t="s">
        <v>27</v>
      </c>
      <c r="B38" s="75">
        <f>VLOOKUP($A38,'YTD Raw Data'!$B:$Q,5,FALSE)</f>
        <v>61.473329790663001</v>
      </c>
      <c r="C38" s="94">
        <f>VLOOKUP($A38,'YTD Raw Data'!$B:$Q,6,FALSE)</f>
        <v>59.287245920273897</v>
      </c>
      <c r="D38" s="74">
        <f>VLOOKUP($A38,'YTD Raw Data'!$B:$Q,7,FALSE)</f>
        <v>155.355083069785</v>
      </c>
      <c r="E38" s="97">
        <f>VLOOKUP($A38,'YTD Raw Data'!$B:$Q,8,FALSE)</f>
        <v>154.565487949578</v>
      </c>
      <c r="F38" s="74">
        <f>VLOOKUP($A38,'YTD Raw Data'!$B:$Q,9,FALSE)</f>
        <v>95.501942562047503</v>
      </c>
      <c r="G38" s="105">
        <f>VLOOKUP($A38,'YTD Raw Data'!$B:$Q,10,FALSE)</f>
        <v>91.637620948537901</v>
      </c>
      <c r="H38" s="73">
        <f>VLOOKUP($A38,'YTD Raw Data'!$B:$Q,11,FALSE)</f>
        <v>3.6872751237741999</v>
      </c>
      <c r="I38" s="73">
        <f>VLOOKUP($A38,'YTD Raw Data'!$B:$Q,12,FALSE)</f>
        <v>0.51084826935252603</v>
      </c>
      <c r="J38" s="94">
        <f>VLOOKUP($A38,'YTD Raw Data'!$B:$Q,13,FALSE)</f>
        <v>4.21695977428279</v>
      </c>
      <c r="K38" s="73">
        <f>VLOOKUP($A38,'YTD Raw Data'!$B:$Q,14,FALSE)</f>
        <v>5.0900630061473304</v>
      </c>
      <c r="L38" s="73">
        <f>VLOOKUP($A38,'YTD Raw Data'!$B:$Q,15,FALSE)</f>
        <v>0.83777461341756998</v>
      </c>
      <c r="M38" s="76">
        <f>VLOOKUP($A38,'YTD Raw Data'!$B:$Q,16,FALSE)</f>
        <v>4.5559407921056101</v>
      </c>
    </row>
    <row r="39" spans="1:13" ht="16.5" x14ac:dyDescent="0.3">
      <c r="A39" s="87" t="s">
        <v>26</v>
      </c>
      <c r="B39" s="75">
        <f>VLOOKUP($A39,'YTD Raw Data'!$B:$Q,5,FALSE)</f>
        <v>52.782820556405397</v>
      </c>
      <c r="C39" s="94">
        <f>VLOOKUP($A39,'YTD Raw Data'!$B:$Q,6,FALSE)</f>
        <v>49.379253750341903</v>
      </c>
      <c r="D39" s="74">
        <f>VLOOKUP($A39,'YTD Raw Data'!$B:$Q,7,FALSE)</f>
        <v>140.093815719227</v>
      </c>
      <c r="E39" s="97">
        <f>VLOOKUP($A39,'YTD Raw Data'!$B:$Q,8,FALSE)</f>
        <v>141.07657392451301</v>
      </c>
      <c r="F39" s="74">
        <f>VLOOKUP($A39,'YTD Raw Data'!$B:$Q,9,FALSE)</f>
        <v>73.945467361701304</v>
      </c>
      <c r="G39" s="105">
        <f>VLOOKUP($A39,'YTD Raw Data'!$B:$Q,10,FALSE)</f>
        <v>69.662559420474295</v>
      </c>
      <c r="H39" s="73">
        <f>VLOOKUP($A39,'YTD Raw Data'!$B:$Q,11,FALSE)</f>
        <v>6.8927060406212899</v>
      </c>
      <c r="I39" s="73">
        <f>VLOOKUP($A39,'YTD Raw Data'!$B:$Q,12,FALSE)</f>
        <v>-0.69661331994908005</v>
      </c>
      <c r="J39" s="94">
        <f>VLOOKUP($A39,'YTD Raw Data'!$B:$Q,13,FALSE)</f>
        <v>6.1480772122883103</v>
      </c>
      <c r="K39" s="73">
        <f>VLOOKUP($A39,'YTD Raw Data'!$B:$Q,14,FALSE)</f>
        <v>-4.8666044855309902</v>
      </c>
      <c r="L39" s="73">
        <f>VLOOKUP($A39,'YTD Raw Data'!$B:$Q,15,FALSE)</f>
        <v>-10.3767133490235</v>
      </c>
      <c r="M39" s="76">
        <f>VLOOKUP($A39,'YTD Raw Data'!$B:$Q,16,FALSE)</f>
        <v>-4.19924365622831</v>
      </c>
    </row>
    <row r="40" spans="1:13" ht="16.5" x14ac:dyDescent="0.3">
      <c r="A40" s="86"/>
      <c r="B40" s="67"/>
      <c r="C40" s="68"/>
      <c r="D40" s="69"/>
      <c r="E40" s="69"/>
      <c r="F40" s="69"/>
      <c r="G40" s="69"/>
      <c r="H40" s="68"/>
      <c r="I40" s="68"/>
      <c r="J40" s="68"/>
      <c r="K40" s="68"/>
      <c r="L40" s="68"/>
      <c r="M40" s="70"/>
    </row>
    <row r="41" spans="1:13" ht="16.5" x14ac:dyDescent="0.3">
      <c r="A41" s="85" t="s">
        <v>17</v>
      </c>
      <c r="B41" s="75">
        <f>VLOOKUP($A41,'YTD Raw Data'!$B:$Q,5,FALSE)</f>
        <v>55.268798277423699</v>
      </c>
      <c r="C41" s="94">
        <f>VLOOKUP($A41,'YTD Raw Data'!$B:$Q,6,FALSE)</f>
        <v>55.814559019887596</v>
      </c>
      <c r="D41" s="74">
        <f>VLOOKUP($A41,'YTD Raw Data'!$B:$Q,7,FALSE)</f>
        <v>122.487196162787</v>
      </c>
      <c r="E41" s="97">
        <f>VLOOKUP($A41,'YTD Raw Data'!$B:$Q,8,FALSE)</f>
        <v>120.462388012147</v>
      </c>
      <c r="F41" s="74">
        <f>VLOOKUP($A41,'YTD Raw Data'!$B:$Q,9,FALSE)</f>
        <v>67.697201362883206</v>
      </c>
      <c r="G41" s="105">
        <f>VLOOKUP($A41,'YTD Raw Data'!$B:$Q,10,FALSE)</f>
        <v>67.235550653806101</v>
      </c>
      <c r="H41" s="73">
        <f>VLOOKUP($A41,'YTD Raw Data'!$B:$Q,11,FALSE)</f>
        <v>-0.97781072187538598</v>
      </c>
      <c r="I41" s="73">
        <f>VLOOKUP($A41,'YTD Raw Data'!$B:$Q,12,FALSE)</f>
        <v>1.6808633666100801</v>
      </c>
      <c r="J41" s="94">
        <f>VLOOKUP($A41,'YTD Raw Data'!$B:$Q,13,FALSE)</f>
        <v>0.68661698251590697</v>
      </c>
      <c r="K41" s="73">
        <f>VLOOKUP($A41,'YTD Raw Data'!$B:$Q,14,FALSE)</f>
        <v>1.86582490145242</v>
      </c>
      <c r="L41" s="73">
        <f>VLOOKUP($A41,'YTD Raw Data'!$B:$Q,15,FALSE)</f>
        <v>1.17116649091634</v>
      </c>
      <c r="M41" s="76">
        <f>VLOOKUP($A41,'YTD Raw Data'!$B:$Q,16,FALSE)</f>
        <v>0.18190397752176901</v>
      </c>
    </row>
    <row r="42" spans="1:13" ht="16.5" x14ac:dyDescent="0.3">
      <c r="A42" s="87" t="s">
        <v>46</v>
      </c>
      <c r="B42" s="75">
        <f>VLOOKUP($A42,'YTD Raw Data'!$B:$Q,5,FALSE)</f>
        <v>49.625805154508399</v>
      </c>
      <c r="C42" s="94">
        <f>VLOOKUP($A42,'YTD Raw Data'!$B:$Q,6,FALSE)</f>
        <v>51.128474235123299</v>
      </c>
      <c r="D42" s="74">
        <f>VLOOKUP($A42,'YTD Raw Data'!$B:$Q,7,FALSE)</f>
        <v>119.590708243188</v>
      </c>
      <c r="E42" s="97">
        <f>VLOOKUP($A42,'YTD Raw Data'!$B:$Q,8,FALSE)</f>
        <v>115.49974148428799</v>
      </c>
      <c r="F42" s="74">
        <f>VLOOKUP($A42,'YTD Raw Data'!$B:$Q,9,FALSE)</f>
        <v>59.347851855661602</v>
      </c>
      <c r="G42" s="105">
        <f>VLOOKUP($A42,'YTD Raw Data'!$B:$Q,10,FALSE)</f>
        <v>59.053255566428398</v>
      </c>
      <c r="H42" s="73">
        <f>VLOOKUP($A42,'YTD Raw Data'!$B:$Q,11,FALSE)</f>
        <v>-2.9390063034242302</v>
      </c>
      <c r="I42" s="73">
        <f>VLOOKUP($A42,'YTD Raw Data'!$B:$Q,12,FALSE)</f>
        <v>3.5419704895678099</v>
      </c>
      <c r="J42" s="94">
        <f>VLOOKUP($A42,'YTD Raw Data'!$B:$Q,13,FALSE)</f>
        <v>0.49886545018974698</v>
      </c>
      <c r="K42" s="73">
        <f>VLOOKUP($A42,'YTD Raw Data'!$B:$Q,14,FALSE)</f>
        <v>-0.31544508393538201</v>
      </c>
      <c r="L42" s="73">
        <f>VLOOKUP($A42,'YTD Raw Data'!$B:$Q,15,FALSE)</f>
        <v>-0.81026838509806398</v>
      </c>
      <c r="M42" s="76">
        <f>VLOOKUP($A42,'YTD Raw Data'!$B:$Q,16,FALSE)</f>
        <v>-3.7254608496096102</v>
      </c>
    </row>
    <row r="43" spans="1:13" ht="16.5" x14ac:dyDescent="0.3">
      <c r="A43" s="87" t="s">
        <v>82</v>
      </c>
      <c r="B43" s="75">
        <f>VLOOKUP($A43,'YTD Raw Data'!$B:$Q,5,FALSE)</f>
        <v>52.409109407854501</v>
      </c>
      <c r="C43" s="94">
        <f>VLOOKUP($A43,'YTD Raw Data'!$B:$Q,6,FALSE)</f>
        <v>51.803067571570203</v>
      </c>
      <c r="D43" s="74">
        <f>VLOOKUP($A43,'YTD Raw Data'!$B:$Q,7,FALSE)</f>
        <v>103.48814216658501</v>
      </c>
      <c r="E43" s="97">
        <f>VLOOKUP($A43,'YTD Raw Data'!$B:$Q,8,FALSE)</f>
        <v>103.439514786603</v>
      </c>
      <c r="F43" s="74">
        <f>VLOOKUP($A43,'YTD Raw Data'!$B:$Q,9,FALSE)</f>
        <v>54.237213652241699</v>
      </c>
      <c r="G43" s="105">
        <f>VLOOKUP($A43,'YTD Raw Data'!$B:$Q,10,FALSE)</f>
        <v>53.584841740608603</v>
      </c>
      <c r="H43" s="73">
        <f>VLOOKUP($A43,'YTD Raw Data'!$B:$Q,11,FALSE)</f>
        <v>1.1698956542429499</v>
      </c>
      <c r="I43" s="73">
        <f>VLOOKUP($A43,'YTD Raw Data'!$B:$Q,12,FALSE)</f>
        <v>4.7010448649146698E-2</v>
      </c>
      <c r="J43" s="94">
        <f>VLOOKUP($A43,'YTD Raw Data'!$B:$Q,13,FALSE)</f>
        <v>1.2174560760878901</v>
      </c>
      <c r="K43" s="73">
        <f>VLOOKUP($A43,'YTD Raw Data'!$B:$Q,14,FALSE)</f>
        <v>2.49270573410181</v>
      </c>
      <c r="L43" s="73">
        <f>VLOOKUP($A43,'YTD Raw Data'!$B:$Q,15,FALSE)</f>
        <v>1.2599107974569901</v>
      </c>
      <c r="M43" s="76">
        <f>VLOOKUP($A43,'YTD Raw Data'!$B:$Q,16,FALSE)</f>
        <v>2.44454609336674</v>
      </c>
    </row>
    <row r="44" spans="1:13" ht="16.5" x14ac:dyDescent="0.3">
      <c r="A44" s="87" t="s">
        <v>37</v>
      </c>
      <c r="B44" s="75">
        <f>VLOOKUP($A44,'YTD Raw Data'!$B:$Q,5,FALSE)</f>
        <v>56.011158292072402</v>
      </c>
      <c r="C44" s="94">
        <f>VLOOKUP($A44,'YTD Raw Data'!$B:$Q,6,FALSE)</f>
        <v>56.652487262983897</v>
      </c>
      <c r="D44" s="74">
        <f>VLOOKUP($A44,'YTD Raw Data'!$B:$Q,7,FALSE)</f>
        <v>110.36272501046</v>
      </c>
      <c r="E44" s="97">
        <f>VLOOKUP($A44,'YTD Raw Data'!$B:$Q,8,FALSE)</f>
        <v>104.57364161261</v>
      </c>
      <c r="F44" s="74">
        <f>VLOOKUP($A44,'YTD Raw Data'!$B:$Q,9,FALSE)</f>
        <v>61.815440601053901</v>
      </c>
      <c r="G44" s="105">
        <f>VLOOKUP($A44,'YTD Raw Data'!$B:$Q,10,FALSE)</f>
        <v>59.2435689950225</v>
      </c>
      <c r="H44" s="73">
        <f>VLOOKUP($A44,'YTD Raw Data'!$B:$Q,11,FALSE)</f>
        <v>-1.1320402720084599</v>
      </c>
      <c r="I44" s="73">
        <f>VLOOKUP($A44,'YTD Raw Data'!$B:$Q,12,FALSE)</f>
        <v>5.53589155792812</v>
      </c>
      <c r="J44" s="94">
        <f>VLOOKUP($A44,'YTD Raw Data'!$B:$Q,13,FALSE)</f>
        <v>4.34118276406919</v>
      </c>
      <c r="K44" s="103">
        <f>VLOOKUP($A44,'YTD Raw Data'!$B:$Q,14,FALSE)</f>
        <v>7.0974323313585801</v>
      </c>
      <c r="L44" s="73">
        <f>VLOOKUP($A44,'YTD Raw Data'!$B:$Q,15,FALSE)</f>
        <v>2.6415740115977702</v>
      </c>
      <c r="M44" s="76">
        <f>VLOOKUP($A44,'YTD Raw Data'!$B:$Q,16,FALSE)</f>
        <v>1.4796300579631001</v>
      </c>
    </row>
    <row r="45" spans="1:13" ht="16.5" x14ac:dyDescent="0.3">
      <c r="A45" s="87" t="s">
        <v>35</v>
      </c>
      <c r="B45" s="75">
        <f>VLOOKUP($A45,'YTD Raw Data'!$B:$Q,5,FALSE)</f>
        <v>63.167736168849203</v>
      </c>
      <c r="C45" s="94">
        <f>VLOOKUP($A45,'YTD Raw Data'!$B:$Q,6,FALSE)</f>
        <v>61.947255606856899</v>
      </c>
      <c r="D45" s="74">
        <f>VLOOKUP($A45,'YTD Raw Data'!$B:$Q,7,FALSE)</f>
        <v>173.913451617747</v>
      </c>
      <c r="E45" s="97">
        <f>VLOOKUP($A45,'YTD Raw Data'!$B:$Q,8,FALSE)</f>
        <v>171.87726176487101</v>
      </c>
      <c r="F45" s="74">
        <f>VLOOKUP($A45,'YTD Raw Data'!$B:$Q,9,FALSE)</f>
        <v>109.857190280038</v>
      </c>
      <c r="G45" s="105">
        <f>VLOOKUP($A45,'YTD Raw Data'!$B:$Q,10,FALSE)</f>
        <v>106.473246675551</v>
      </c>
      <c r="H45" s="73">
        <f>VLOOKUP($A45,'YTD Raw Data'!$B:$Q,11,FALSE)</f>
        <v>1.97019311030982</v>
      </c>
      <c r="I45" s="73">
        <f>VLOOKUP($A45,'YTD Raw Data'!$B:$Q,12,FALSE)</f>
        <v>1.1846766884509301</v>
      </c>
      <c r="J45" s="94">
        <f>VLOOKUP($A45,'YTD Raw Data'!$B:$Q,13,FALSE)</f>
        <v>3.17821021725607</v>
      </c>
      <c r="K45" s="73">
        <f>VLOOKUP($A45,'YTD Raw Data'!$B:$Q,14,FALSE)</f>
        <v>6.6700996577170999</v>
      </c>
      <c r="L45" s="73">
        <f>VLOOKUP($A45,'YTD Raw Data'!$B:$Q,15,FALSE)</f>
        <v>3.3843283704072502</v>
      </c>
      <c r="M45" s="76">
        <f>VLOOKUP($A45,'YTD Raw Data'!$B:$Q,16,FALSE)</f>
        <v>5.4211992851011104</v>
      </c>
    </row>
    <row r="46" spans="1:13" ht="16.5" x14ac:dyDescent="0.3">
      <c r="A46" s="87" t="s">
        <v>34</v>
      </c>
      <c r="B46" s="75">
        <f>VLOOKUP($A46,'YTD Raw Data'!$B:$Q,5,FALSE)</f>
        <v>59.764787060437001</v>
      </c>
      <c r="C46" s="94">
        <f>VLOOKUP($A46,'YTD Raw Data'!$B:$Q,6,FALSE)</f>
        <v>60.293967149362899</v>
      </c>
      <c r="D46" s="74">
        <f>VLOOKUP($A46,'YTD Raw Data'!$B:$Q,7,FALSE)</f>
        <v>109.90826140196501</v>
      </c>
      <c r="E46" s="97">
        <f>VLOOKUP($A46,'YTD Raw Data'!$B:$Q,8,FALSE)</f>
        <v>111.842693915254</v>
      </c>
      <c r="F46" s="74">
        <f>VLOOKUP($A46,'YTD Raw Data'!$B:$Q,9,FALSE)</f>
        <v>65.686438388713398</v>
      </c>
      <c r="G46" s="105">
        <f>VLOOKUP($A46,'YTD Raw Data'!$B:$Q,10,FALSE)</f>
        <v>67.434397128226095</v>
      </c>
      <c r="H46" s="73">
        <f>VLOOKUP($A46,'YTD Raw Data'!$B:$Q,11,FALSE)</f>
        <v>-0.87766672843902704</v>
      </c>
      <c r="I46" s="73">
        <f>VLOOKUP($A46,'YTD Raw Data'!$B:$Q,12,FALSE)</f>
        <v>-1.7296011438658501</v>
      </c>
      <c r="J46" s="94">
        <f>VLOOKUP($A46,'YTD Raw Data'!$B:$Q,13,FALSE)</f>
        <v>-2.5920877385304602</v>
      </c>
      <c r="K46" s="73">
        <f>VLOOKUP($A46,'YTD Raw Data'!$B:$Q,14,FALSE)</f>
        <v>0.85061650014558698</v>
      </c>
      <c r="L46" s="73">
        <f>VLOOKUP($A46,'YTD Raw Data'!$B:$Q,15,FALSE)</f>
        <v>3.53431683191699</v>
      </c>
      <c r="M46" s="76">
        <f>VLOOKUP($A46,'YTD Raw Data'!$B:$Q,16,FALSE)</f>
        <v>2.62563058056661</v>
      </c>
    </row>
    <row r="47" spans="1:13" ht="16.5" x14ac:dyDescent="0.3">
      <c r="A47" s="87" t="s">
        <v>39</v>
      </c>
      <c r="B47" s="75">
        <f>VLOOKUP($A47,'YTD Raw Data'!$B:$Q,5,FALSE)</f>
        <v>57.437172872044201</v>
      </c>
      <c r="C47" s="94">
        <f>VLOOKUP($A47,'YTD Raw Data'!$B:$Q,6,FALSE)</f>
        <v>56.1832378762956</v>
      </c>
      <c r="D47" s="74">
        <f>VLOOKUP($A47,'YTD Raw Data'!$B:$Q,7,FALSE)</f>
        <v>124.57177029782</v>
      </c>
      <c r="E47" s="97">
        <f>VLOOKUP($A47,'YTD Raw Data'!$B:$Q,8,FALSE)</f>
        <v>121.48764328588901</v>
      </c>
      <c r="F47" s="74">
        <f>VLOOKUP($A47,'YTD Raw Data'!$B:$Q,9,FALSE)</f>
        <v>71.550503055725201</v>
      </c>
      <c r="G47" s="105">
        <f>VLOOKUP($A47,'YTD Raw Data'!$B:$Q,10,FALSE)</f>
        <v>68.255691617616904</v>
      </c>
      <c r="H47" s="73">
        <f>VLOOKUP($A47,'YTD Raw Data'!$B:$Q,11,FALSE)</f>
        <v>2.2318667331162998</v>
      </c>
      <c r="I47" s="73">
        <f>VLOOKUP($A47,'YTD Raw Data'!$B:$Q,12,FALSE)</f>
        <v>2.5386343240467002</v>
      </c>
      <c r="J47" s="94">
        <f>VLOOKUP($A47,'YTD Raw Data'!$B:$Q,13,FALSE)</f>
        <v>4.8271599921168802</v>
      </c>
      <c r="K47" s="73">
        <f>VLOOKUP($A47,'YTD Raw Data'!$B:$Q,14,FALSE)</f>
        <v>2.6025337181474102</v>
      </c>
      <c r="L47" s="73">
        <f>VLOOKUP($A47,'YTD Raw Data'!$B:$Q,15,FALSE)</f>
        <v>-2.12218500829055</v>
      </c>
      <c r="M47" s="76">
        <f>VLOOKUP($A47,'YTD Raw Data'!$B:$Q,16,FALSE)</f>
        <v>6.2317383610528097E-2</v>
      </c>
    </row>
    <row r="48" spans="1:13" ht="16.5" x14ac:dyDescent="0.3">
      <c r="A48" s="87" t="s">
        <v>38</v>
      </c>
      <c r="B48" s="75">
        <f>VLOOKUP($A48,'YTD Raw Data'!$B:$Q,5,FALSE)</f>
        <v>52.303528071634901</v>
      </c>
      <c r="C48" s="94">
        <f>VLOOKUP($A48,'YTD Raw Data'!$B:$Q,6,FALSE)</f>
        <v>53.5208859949797</v>
      </c>
      <c r="D48" s="74">
        <f>VLOOKUP($A48,'YTD Raw Data'!$B:$Q,7,FALSE)</f>
        <v>113.324276219259</v>
      </c>
      <c r="E48" s="97">
        <f>VLOOKUP($A48,'YTD Raw Data'!$B:$Q,8,FALSE)</f>
        <v>115.12514497487</v>
      </c>
      <c r="F48" s="74">
        <f>VLOOKUP($A48,'YTD Raw Data'!$B:$Q,9,FALSE)</f>
        <v>59.272594624317698</v>
      </c>
      <c r="G48" s="105">
        <f>VLOOKUP($A48,'YTD Raw Data'!$B:$Q,10,FALSE)</f>
        <v>61.615997593555697</v>
      </c>
      <c r="H48" s="73">
        <f>VLOOKUP($A48,'YTD Raw Data'!$B:$Q,11,FALSE)</f>
        <v>-2.2745474046505998</v>
      </c>
      <c r="I48" s="73">
        <f>VLOOKUP($A48,'YTD Raw Data'!$B:$Q,12,FALSE)</f>
        <v>-1.5642705648744</v>
      </c>
      <c r="J48" s="94">
        <f>VLOOKUP($A48,'YTD Raw Data'!$B:$Q,13,FALSE)</f>
        <v>-3.8032378939899498</v>
      </c>
      <c r="K48" s="73">
        <f>VLOOKUP($A48,'YTD Raw Data'!$B:$Q,14,FALSE)</f>
        <v>-2.9527005336631</v>
      </c>
      <c r="L48" s="73">
        <f>VLOOKUP($A48,'YTD Raw Data'!$B:$Q,15,FALSE)</f>
        <v>0.88416422934229699</v>
      </c>
      <c r="M48" s="76">
        <f>VLOOKUP($A48,'YTD Raw Data'!$B:$Q,16,FALSE)</f>
        <v>-1.4104939098396601</v>
      </c>
    </row>
    <row r="49" spans="1:13" ht="16.5" x14ac:dyDescent="0.3">
      <c r="A49" s="87" t="s">
        <v>81</v>
      </c>
      <c r="B49" s="75">
        <f>VLOOKUP($A49,'YTD Raw Data'!$B:$Q,5,FALSE)</f>
        <v>57.492082646754298</v>
      </c>
      <c r="C49" s="94">
        <f>VLOOKUP($A49,'YTD Raw Data'!$B:$Q,6,FALSE)</f>
        <v>61.323347702698904</v>
      </c>
      <c r="D49" s="74">
        <f>VLOOKUP($A49,'YTD Raw Data'!$B:$Q,7,FALSE)</f>
        <v>128.07129936790901</v>
      </c>
      <c r="E49" s="97">
        <f>VLOOKUP($A49,'YTD Raw Data'!$B:$Q,8,FALSE)</f>
        <v>125.8590221818</v>
      </c>
      <c r="F49" s="74">
        <f>VLOOKUP($A49,'YTD Raw Data'!$B:$Q,9,FALSE)</f>
        <v>73.630857279370701</v>
      </c>
      <c r="G49" s="105">
        <f>VLOOKUP($A49,'YTD Raw Data'!$B:$Q,10,FALSE)</f>
        <v>77.180965787762702</v>
      </c>
      <c r="H49" s="73">
        <f>VLOOKUP($A49,'YTD Raw Data'!$B:$Q,11,FALSE)</f>
        <v>-6.2476449826564</v>
      </c>
      <c r="I49" s="73">
        <f>VLOOKUP($A49,'YTD Raw Data'!$B:$Q,12,FALSE)</f>
        <v>1.75774223234724</v>
      </c>
      <c r="J49" s="94">
        <f>VLOOKUP($A49,'YTD Raw Data'!$B:$Q,13,FALSE)</f>
        <v>-4.59972024469642</v>
      </c>
      <c r="K49" s="73">
        <f>VLOOKUP($A49,'YTD Raw Data'!$B:$Q,14,FALSE)</f>
        <v>-4.0220854595769699</v>
      </c>
      <c r="L49" s="73">
        <f>VLOOKUP($A49,'YTD Raw Data'!$B:$Q,15,FALSE)</f>
        <v>0.60548542058896904</v>
      </c>
      <c r="M49" s="76">
        <f>VLOOKUP($A49,'YTD Raw Data'!$B:$Q,16,FALSE)</f>
        <v>-5.6799881415675699</v>
      </c>
    </row>
    <row r="50" spans="1:13" ht="16.5" x14ac:dyDescent="0.3">
      <c r="A50" s="86"/>
      <c r="B50" s="67"/>
      <c r="C50" s="68"/>
      <c r="D50" s="69"/>
      <c r="E50" s="69"/>
      <c r="F50" s="69"/>
      <c r="G50" s="69"/>
      <c r="H50" s="68"/>
      <c r="I50" s="68"/>
      <c r="J50" s="68"/>
      <c r="K50" s="68"/>
      <c r="L50" s="68"/>
      <c r="M50" s="70"/>
    </row>
    <row r="51" spans="1:13" ht="16.5" x14ac:dyDescent="0.3">
      <c r="A51" s="85" t="s">
        <v>47</v>
      </c>
      <c r="B51" s="75">
        <f>VLOOKUP($A51,'YTD Raw Data'!$B:$Q,5,FALSE)</f>
        <v>55.806971947477599</v>
      </c>
      <c r="C51" s="73">
        <f>VLOOKUP($A51,'YTD Raw Data'!$B:$Q,6,FALSE)</f>
        <v>61.933585735411299</v>
      </c>
      <c r="D51" s="107">
        <f>VLOOKUP($A51,'YTD Raw Data'!$B:$Q,7,FALSE)</f>
        <v>111.96393110312501</v>
      </c>
      <c r="E51" s="74">
        <f>VLOOKUP($A51,'YTD Raw Data'!$B:$Q,8,FALSE)</f>
        <v>113.608210401436</v>
      </c>
      <c r="F51" s="107">
        <f>VLOOKUP($A51,'YTD Raw Data'!$B:$Q,9,FALSE)</f>
        <v>62.4836796220144</v>
      </c>
      <c r="G51" s="74">
        <f>VLOOKUP($A51,'YTD Raw Data'!$B:$Q,10,FALSE)</f>
        <v>70.361638391439996</v>
      </c>
      <c r="H51" s="100">
        <f>VLOOKUP($A51,'YTD Raw Data'!$B:$Q,11,FALSE)</f>
        <v>-9.8922316787978097</v>
      </c>
      <c r="I51" s="73">
        <f>VLOOKUP($A51,'YTD Raw Data'!$B:$Q,12,FALSE)</f>
        <v>-1.44732435490406</v>
      </c>
      <c r="J51" s="73">
        <f>VLOOKUP($A51,'YTD Raw Data'!$B:$Q,13,FALSE)</f>
        <v>-11.196383355371101</v>
      </c>
      <c r="K51" s="103">
        <f>VLOOKUP($A51,'YTD Raw Data'!$B:$Q,14,FALSE)</f>
        <v>-9.7634548142003599</v>
      </c>
      <c r="L51" s="73">
        <f>VLOOKUP($A51,'YTD Raw Data'!$B:$Q,15,FALSE)</f>
        <v>1.6135925487190199</v>
      </c>
      <c r="M51" s="76">
        <f>VLOOKUP($A51,'YTD Raw Data'!$B:$Q,16,FALSE)</f>
        <v>-8.4382594433498994</v>
      </c>
    </row>
    <row r="52" spans="1:13" ht="16.5" x14ac:dyDescent="0.3">
      <c r="A52" s="86"/>
      <c r="B52" s="67"/>
      <c r="C52" s="68"/>
      <c r="D52" s="69"/>
      <c r="E52" s="69"/>
      <c r="F52" s="69"/>
      <c r="G52" s="69"/>
      <c r="H52" s="68"/>
      <c r="I52" s="68"/>
      <c r="J52" s="68"/>
      <c r="K52" s="68"/>
      <c r="L52" s="68"/>
      <c r="M52" s="70"/>
    </row>
    <row r="53" spans="1:13" ht="16.5" x14ac:dyDescent="0.3">
      <c r="A53" s="85" t="s">
        <v>48</v>
      </c>
      <c r="B53" s="75">
        <f>VLOOKUP($A53,'YTD Raw Data'!$B:$Q,5,FALSE)</f>
        <v>65.4416261313349</v>
      </c>
      <c r="C53" s="94">
        <f>VLOOKUP($A53,'YTD Raw Data'!$B:$Q,6,FALSE)</f>
        <v>63.975387026115399</v>
      </c>
      <c r="D53" s="74">
        <f>VLOOKUP($A53,'YTD Raw Data'!$B:$Q,7,FALSE)</f>
        <v>118.803386386482</v>
      </c>
      <c r="E53" s="97">
        <f>VLOOKUP($A53,'YTD Raw Data'!$B:$Q,8,FALSE)</f>
        <v>115.26583849325201</v>
      </c>
      <c r="F53" s="74">
        <f>VLOOKUP($A53,'YTD Raw Data'!$B:$Q,9,FALSE)</f>
        <v>77.746867950406894</v>
      </c>
      <c r="G53" s="105">
        <f>VLOOKUP($A53,'YTD Raw Data'!$B:$Q,10,FALSE)</f>
        <v>73.741766284955304</v>
      </c>
      <c r="H53" s="73">
        <f>VLOOKUP($A53,'YTD Raw Data'!$B:$Q,11,FALSE)</f>
        <v>2.2918800078863799</v>
      </c>
      <c r="I53" s="73">
        <f>VLOOKUP($A53,'YTD Raw Data'!$B:$Q,12,FALSE)</f>
        <v>3.0690341036619402</v>
      </c>
      <c r="J53" s="94">
        <f>VLOOKUP($A53,'YTD Raw Data'!$B:$Q,13,FALSE)</f>
        <v>5.43125269060537</v>
      </c>
      <c r="K53" s="73">
        <f>VLOOKUP($A53,'YTD Raw Data'!$B:$Q,14,FALSE)</f>
        <v>9.4608203047443595</v>
      </c>
      <c r="L53" s="73">
        <f>VLOOKUP($A53,'YTD Raw Data'!$B:$Q,15,FALSE)</f>
        <v>3.8219859020019502</v>
      </c>
      <c r="M53" s="76">
        <f>VLOOKUP($A53,'YTD Raw Data'!$B:$Q,16,FALSE)</f>
        <v>6.2014612406805503</v>
      </c>
    </row>
    <row r="54" spans="1:13" ht="16.5" x14ac:dyDescent="0.3">
      <c r="A54" s="87" t="s">
        <v>64</v>
      </c>
      <c r="B54" s="75">
        <f>VLOOKUP($A54,'YTD Raw Data'!$B:$Q,5,FALSE)</f>
        <v>67.4384765296236</v>
      </c>
      <c r="C54" s="94">
        <f>VLOOKUP($A54,'YTD Raw Data'!$B:$Q,6,FALSE)</f>
        <v>65.108084552456205</v>
      </c>
      <c r="D54" s="74">
        <f>VLOOKUP($A54,'YTD Raw Data'!$B:$Q,7,FALSE)</f>
        <v>193.68946518902999</v>
      </c>
      <c r="E54" s="97">
        <f>VLOOKUP($A54,'YTD Raw Data'!$B:$Q,8,FALSE)</f>
        <v>188.79345881832401</v>
      </c>
      <c r="F54" s="74">
        <f>VLOOKUP($A54,'YTD Raw Data'!$B:$Q,9,FALSE)</f>
        <v>130.62122452185801</v>
      </c>
      <c r="G54" s="105">
        <f>VLOOKUP($A54,'YTD Raw Data'!$B:$Q,10,FALSE)</f>
        <v>122.91980479694099</v>
      </c>
      <c r="H54" s="73">
        <f>VLOOKUP($A54,'YTD Raw Data'!$B:$Q,11,FALSE)</f>
        <v>3.5792666812212</v>
      </c>
      <c r="I54" s="73">
        <f>VLOOKUP($A54,'YTD Raw Data'!$B:$Q,12,FALSE)</f>
        <v>2.5933135614710801</v>
      </c>
      <c r="J54" s="94">
        <f>VLOOKUP($A54,'YTD Raw Data'!$B:$Q,13,FALSE)</f>
        <v>6.2654018509376099</v>
      </c>
      <c r="K54" s="73">
        <f>VLOOKUP($A54,'YTD Raw Data'!$B:$Q,14,FALSE)</f>
        <v>6.2654018509376099</v>
      </c>
      <c r="L54" s="73">
        <f>VLOOKUP($A54,'YTD Raw Data'!$B:$Q,15,FALSE)</f>
        <v>0</v>
      </c>
      <c r="M54" s="76">
        <f>VLOOKUP($A54,'YTD Raw Data'!$B:$Q,16,FALSE)</f>
        <v>3.5792666812212</v>
      </c>
    </row>
    <row r="55" spans="1:13" ht="16.5" x14ac:dyDescent="0.3">
      <c r="A55" s="87" t="s">
        <v>31</v>
      </c>
      <c r="B55" s="75">
        <f>VLOOKUP($A55,'YTD Raw Data'!$B:$Q,5,FALSE)</f>
        <v>64.844123772816602</v>
      </c>
      <c r="C55" s="94">
        <f>VLOOKUP($A55,'YTD Raw Data'!$B:$Q,6,FALSE)</f>
        <v>62.672823925493603</v>
      </c>
      <c r="D55" s="74">
        <f>VLOOKUP($A55,'YTD Raw Data'!$B:$Q,7,FALSE)</f>
        <v>115.53970821378699</v>
      </c>
      <c r="E55" s="97">
        <f>VLOOKUP($A55,'YTD Raw Data'!$B:$Q,8,FALSE)</f>
        <v>111.53198426964499</v>
      </c>
      <c r="F55" s="74">
        <f>VLOOKUP($A55,'YTD Raw Data'!$B:$Q,9,FALSE)</f>
        <v>74.920711400899293</v>
      </c>
      <c r="G55" s="105">
        <f>VLOOKUP($A55,'YTD Raw Data'!$B:$Q,10,FALSE)</f>
        <v>69.900244121924302</v>
      </c>
      <c r="H55" s="73">
        <f>VLOOKUP($A55,'YTD Raw Data'!$B:$Q,11,FALSE)</f>
        <v>3.4644997804858302</v>
      </c>
      <c r="I55" s="73">
        <f>VLOOKUP($A55,'YTD Raw Data'!$B:$Q,12,FALSE)</f>
        <v>3.5933404846918702</v>
      </c>
      <c r="J55" s="94">
        <f>VLOOKUP($A55,'YTD Raw Data'!$B:$Q,13,FALSE)</f>
        <v>7.1823315383819599</v>
      </c>
      <c r="K55" s="73">
        <f>VLOOKUP($A55,'YTD Raw Data'!$B:$Q,14,FALSE)</f>
        <v>9.0278638652325807</v>
      </c>
      <c r="L55" s="73">
        <f>VLOOKUP($A55,'YTD Raw Data'!$B:$Q,15,FALSE)</f>
        <v>1.7218624565838301</v>
      </c>
      <c r="M55" s="76">
        <f>VLOOKUP($A55,'YTD Raw Data'!$B:$Q,16,FALSE)</f>
        <v>5.2460161580982803</v>
      </c>
    </row>
    <row r="56" spans="1:13" ht="16.5" x14ac:dyDescent="0.3">
      <c r="A56" s="87" t="s">
        <v>83</v>
      </c>
      <c r="B56" s="75">
        <f>VLOOKUP($A56,'YTD Raw Data'!$B:$Q,5,FALSE)</f>
        <v>69.532571671332207</v>
      </c>
      <c r="C56" s="94">
        <f>VLOOKUP($A56,'YTD Raw Data'!$B:$Q,6,FALSE)</f>
        <v>69.515002029668096</v>
      </c>
      <c r="D56" s="74">
        <f>VLOOKUP($A56,'YTD Raw Data'!$B:$Q,7,FALSE)</f>
        <v>110.331187677805</v>
      </c>
      <c r="E56" s="97">
        <f>VLOOKUP($A56,'YTD Raw Data'!$B:$Q,8,FALSE)</f>
        <v>106.578675083072</v>
      </c>
      <c r="F56" s="74">
        <f>VLOOKUP($A56,'YTD Raw Data'!$B:$Q,9,FALSE)</f>
        <v>76.716112147901995</v>
      </c>
      <c r="G56" s="105">
        <f>VLOOKUP($A56,'YTD Raw Data'!$B:$Q,10,FALSE)</f>
        <v>74.088168147191098</v>
      </c>
      <c r="H56" s="73">
        <f>VLOOKUP($A56,'YTD Raw Data'!$B:$Q,11,FALSE)</f>
        <v>2.5274604259583999E-2</v>
      </c>
      <c r="I56" s="73">
        <f>VLOOKUP($A56,'YTD Raw Data'!$B:$Q,12,FALSE)</f>
        <v>3.5208850098841502</v>
      </c>
      <c r="J56" s="94">
        <f>VLOOKUP($A56,'YTD Raw Data'!$B:$Q,13,FALSE)</f>
        <v>3.54704950389642</v>
      </c>
      <c r="K56" s="73">
        <f>VLOOKUP($A56,'YTD Raw Data'!$B:$Q,14,FALSE)</f>
        <v>12.501407781604501</v>
      </c>
      <c r="L56" s="73">
        <f>VLOOKUP($A56,'YTD Raw Data'!$B:$Q,15,FALSE)</f>
        <v>8.6476228155309691</v>
      </c>
      <c r="M56" s="76">
        <f>VLOOKUP($A56,'YTD Raw Data'!$B:$Q,16,FALSE)</f>
        <v>8.6750830722350507</v>
      </c>
    </row>
    <row r="57" spans="1:13" ht="16.5" x14ac:dyDescent="0.3">
      <c r="A57" s="87" t="s">
        <v>32</v>
      </c>
      <c r="B57" s="75">
        <f>VLOOKUP($A57,'YTD Raw Data'!$B:$Q,5,FALSE)</f>
        <v>62.299560124471</v>
      </c>
      <c r="C57" s="94">
        <f>VLOOKUP($A57,'YTD Raw Data'!$B:$Q,6,FALSE)</f>
        <v>61.016127839599498</v>
      </c>
      <c r="D57" s="74">
        <f>VLOOKUP($A57,'YTD Raw Data'!$B:$Q,7,FALSE)</f>
        <v>98.802282491151999</v>
      </c>
      <c r="E57" s="97">
        <f>VLOOKUP($A57,'YTD Raw Data'!$B:$Q,8,FALSE)</f>
        <v>96.116234987004404</v>
      </c>
      <c r="F57" s="74">
        <f>VLOOKUP($A57,'YTD Raw Data'!$B:$Q,9,FALSE)</f>
        <v>61.553387384924903</v>
      </c>
      <c r="G57" s="105">
        <f>VLOOKUP($A57,'YTD Raw Data'!$B:$Q,10,FALSE)</f>
        <v>58.646404814280402</v>
      </c>
      <c r="H57" s="73">
        <f>VLOOKUP($A57,'YTD Raw Data'!$B:$Q,11,FALSE)</f>
        <v>2.1034312243567199</v>
      </c>
      <c r="I57" s="73">
        <f>VLOOKUP($A57,'YTD Raw Data'!$B:$Q,12,FALSE)</f>
        <v>2.7945825224123499</v>
      </c>
      <c r="J57" s="94">
        <f>VLOOKUP($A57,'YTD Raw Data'!$B:$Q,13,FALSE)</f>
        <v>4.9567958681359103</v>
      </c>
      <c r="K57" s="73">
        <f>VLOOKUP($A57,'YTD Raw Data'!$B:$Q,14,FALSE)</f>
        <v>4.69820553614014</v>
      </c>
      <c r="L57" s="73">
        <f>VLOOKUP($A57,'YTD Raw Data'!$B:$Q,15,FALSE)</f>
        <v>-0.246377883258418</v>
      </c>
      <c r="M57" s="76">
        <f>VLOOKUP($A57,'YTD Raw Data'!$B:$Q,16,FALSE)</f>
        <v>1.8518709517719301</v>
      </c>
    </row>
    <row r="58" spans="1:13" ht="17.25" thickBot="1" x14ac:dyDescent="0.35">
      <c r="A58" s="87" t="s">
        <v>33</v>
      </c>
      <c r="B58" s="77">
        <f>VLOOKUP($A58,'YTD Raw Data'!$B:$Q,5,FALSE)</f>
        <v>65.1794291039716</v>
      </c>
      <c r="C58" s="95">
        <f>VLOOKUP($A58,'YTD Raw Data'!$B:$Q,6,FALSE)</f>
        <v>64.645475492249602</v>
      </c>
      <c r="D58" s="79">
        <f>VLOOKUP($A58,'YTD Raw Data'!$B:$Q,7,FALSE)</f>
        <v>100.34067413587999</v>
      </c>
      <c r="E58" s="98">
        <f>VLOOKUP($A58,'YTD Raw Data'!$B:$Q,8,FALSE)</f>
        <v>96.552199944753596</v>
      </c>
      <c r="F58" s="79">
        <f>VLOOKUP($A58,'YTD Raw Data'!$B:$Q,9,FALSE)</f>
        <v>65.401478560843103</v>
      </c>
      <c r="G58" s="106">
        <f>VLOOKUP($A58,'YTD Raw Data'!$B:$Q,10,FALSE)</f>
        <v>62.416628752513603</v>
      </c>
      <c r="H58" s="78">
        <f>VLOOKUP($A58,'YTD Raw Data'!$B:$Q,11,FALSE)</f>
        <v>0.82597213131490399</v>
      </c>
      <c r="I58" s="78">
        <f>VLOOKUP($A58,'YTD Raw Data'!$B:$Q,12,FALSE)</f>
        <v>3.9237575045355499</v>
      </c>
      <c r="J58" s="95">
        <f>VLOOKUP($A58,'YTD Raw Data'!$B:$Q,13,FALSE)</f>
        <v>4.7821387793382897</v>
      </c>
      <c r="K58" s="78">
        <f>VLOOKUP($A58,'YTD Raw Data'!$B:$Q,14,FALSE)</f>
        <v>14.929588762968599</v>
      </c>
      <c r="L58" s="78">
        <f>VLOOKUP($A58,'YTD Raw Data'!$B:$Q,15,FALSE)</f>
        <v>9.6843317972350196</v>
      </c>
      <c r="M58" s="80">
        <f>VLOOKUP($A58,'YTD Raw Data'!$B:$Q,16,FALSE)</f>
        <v>10.5902938102991</v>
      </c>
    </row>
    <row r="59" spans="1:13" ht="54.6" customHeight="1" thickBot="1" x14ac:dyDescent="0.3">
      <c r="A59" s="141" t="s">
        <v>86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3"/>
    </row>
    <row r="60" spans="1:13" ht="20.100000000000001" customHeigh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7" spans="6:6" x14ac:dyDescent="0.25">
      <c r="F67" s="47"/>
    </row>
  </sheetData>
  <sheetProtection algorithmName="SHA-512" hashValue="7S2jS9P/ofq9DSURO8fQXMhgAyOFgfXXBnij3HaMkkiI1lWpr3UVoNgnK/GiOPcy2/CYxip0l8cEAHzBetb5wA==" saltValue="6R/IrHoZkjVTr29q8PpKgQ==" spinCount="100000" sheet="1" formatCells="0" formatColumns="0" formatRows="0"/>
  <mergeCells count="7">
    <mergeCell ref="A59:M59"/>
    <mergeCell ref="A1:A3"/>
    <mergeCell ref="B1:M1"/>
    <mergeCell ref="B2:C2"/>
    <mergeCell ref="D2:E2"/>
    <mergeCell ref="F2:G2"/>
    <mergeCell ref="H2:M2"/>
  </mergeCells>
  <pageMargins left="0.7" right="0.7" top="0.75" bottom="0.75" header="0.3" footer="0.3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A54F0F"/>
  </sheetPr>
  <dimension ref="A1:R62"/>
  <sheetViews>
    <sheetView topLeftCell="A28" zoomScale="41" workbookViewId="0">
      <pane xSplit="1" topLeftCell="E1" activePane="topRight" state="frozen"/>
      <selection activeCell="N21" sqref="N21"/>
      <selection pane="topRight" activeCell="N21" sqref="N21"/>
    </sheetView>
  </sheetViews>
  <sheetFormatPr defaultColWidth="8.85546875" defaultRowHeight="12.75" x14ac:dyDescent="0.2"/>
  <cols>
    <col min="1" max="1" width="38.42578125" customWidth="1"/>
    <col min="2" max="2" width="21.7109375" customWidth="1"/>
    <col min="12" max="12" width="12.140625" customWidth="1"/>
  </cols>
  <sheetData>
    <row r="1" spans="1:18" ht="25.5" x14ac:dyDescent="0.35">
      <c r="A1" s="108" t="s">
        <v>87</v>
      </c>
      <c r="B1" s="45"/>
      <c r="C1" s="44" t="s">
        <v>60</v>
      </c>
      <c r="D1" s="46"/>
      <c r="E1" s="1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8" ht="25.5" x14ac:dyDescent="0.3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">
      <c r="A6" s="2"/>
      <c r="B6" s="27"/>
      <c r="C6" s="144" t="s">
        <v>0</v>
      </c>
      <c r="D6" s="145"/>
      <c r="E6" s="28"/>
      <c r="F6" s="148" t="s">
        <v>90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8" x14ac:dyDescent="0.2">
      <c r="A7" s="4"/>
      <c r="B7" s="29"/>
      <c r="C7" s="3"/>
      <c r="D7" s="17"/>
      <c r="E7" s="30"/>
      <c r="F7" s="146" t="s">
        <v>1</v>
      </c>
      <c r="G7" s="147"/>
      <c r="H7" s="146" t="s">
        <v>2</v>
      </c>
      <c r="I7" s="147"/>
      <c r="J7" s="146" t="s">
        <v>3</v>
      </c>
      <c r="K7" s="147"/>
      <c r="L7" s="49" t="s">
        <v>91</v>
      </c>
      <c r="M7" s="50"/>
      <c r="N7" s="50"/>
      <c r="O7" s="50"/>
      <c r="P7" s="50"/>
      <c r="Q7" s="51"/>
    </row>
    <row r="8" spans="1:18" ht="12.6" customHeight="1" x14ac:dyDescent="0.2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69.620996962629306</v>
      </c>
      <c r="G9" s="110">
        <v>68.491768504720099</v>
      </c>
      <c r="H9" s="111">
        <v>173.758102362046</v>
      </c>
      <c r="I9" s="112">
        <v>162.92096567098901</v>
      </c>
      <c r="J9" s="111">
        <v>120.97212316780301</v>
      </c>
      <c r="K9" s="112">
        <v>111.587450653028</v>
      </c>
      <c r="L9" s="109">
        <v>1.6487068191725001</v>
      </c>
      <c r="M9" s="110">
        <v>6.6517753847239698</v>
      </c>
      <c r="N9" s="110">
        <v>8.4101504782604692</v>
      </c>
      <c r="O9" s="110">
        <v>8.8900681713633904</v>
      </c>
      <c r="P9" s="110">
        <v>0.44268704635657202</v>
      </c>
      <c r="Q9" s="110">
        <v>2.09869247704995</v>
      </c>
      <c r="R9" s="58"/>
    </row>
    <row r="10" spans="1:18" x14ac:dyDescent="0.2">
      <c r="A10" s="36"/>
      <c r="B10" s="19"/>
      <c r="C10" s="37"/>
      <c r="D10" s="38"/>
      <c r="E10" s="1"/>
      <c r="F10" s="113"/>
      <c r="G10" s="113"/>
      <c r="H10" s="113"/>
      <c r="I10" s="113"/>
      <c r="J10" s="90"/>
      <c r="K10" s="90"/>
      <c r="L10" s="113"/>
      <c r="M10" s="113"/>
      <c r="N10" s="113"/>
      <c r="O10" s="113"/>
      <c r="P10" s="113"/>
      <c r="Q10" s="113"/>
      <c r="R10" s="57"/>
    </row>
    <row r="11" spans="1:18" x14ac:dyDescent="0.2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72.837254362080699</v>
      </c>
      <c r="G11" s="110">
        <v>70.974954342251706</v>
      </c>
      <c r="H11" s="111">
        <v>151.07385475734301</v>
      </c>
      <c r="I11" s="112">
        <v>143.26664680663399</v>
      </c>
      <c r="J11" s="111">
        <v>110.03804786420601</v>
      </c>
      <c r="K11" s="112">
        <v>101.68343715868301</v>
      </c>
      <c r="L11" s="109">
        <v>2.6238833643326398</v>
      </c>
      <c r="M11" s="110">
        <v>5.4494246391112</v>
      </c>
      <c r="N11" s="110">
        <v>8.2162945500013294</v>
      </c>
      <c r="O11" s="110">
        <v>8.7566340540973098</v>
      </c>
      <c r="P11" s="110">
        <v>0.49931436512670402</v>
      </c>
      <c r="Q11" s="110">
        <v>3.13629915602163</v>
      </c>
      <c r="R11" s="58"/>
    </row>
    <row r="12" spans="1:18" x14ac:dyDescent="0.2">
      <c r="A12" s="36"/>
      <c r="B12" s="19"/>
      <c r="C12" s="37"/>
      <c r="D12" s="38"/>
      <c r="E12" s="1"/>
      <c r="F12" s="114"/>
      <c r="G12" s="114"/>
      <c r="H12" s="115"/>
      <c r="I12" s="115"/>
      <c r="J12" s="115"/>
      <c r="K12" s="115"/>
      <c r="L12" s="114"/>
      <c r="M12" s="114"/>
      <c r="N12" s="114"/>
      <c r="O12" s="114"/>
      <c r="P12" s="114"/>
      <c r="Q12" s="114"/>
      <c r="R12" s="57"/>
    </row>
    <row r="13" spans="1:18" x14ac:dyDescent="0.2">
      <c r="A13" s="39" t="s">
        <v>14</v>
      </c>
      <c r="B13" s="19"/>
      <c r="C13" s="7"/>
      <c r="D13" s="18"/>
      <c r="E13" s="1"/>
      <c r="F13" s="116"/>
      <c r="G13" s="116"/>
      <c r="H13" s="117"/>
      <c r="I13" s="117"/>
      <c r="J13" s="117"/>
      <c r="K13" s="117"/>
      <c r="L13" s="116"/>
      <c r="M13" s="116"/>
      <c r="N13" s="116"/>
      <c r="O13" s="116"/>
      <c r="P13" s="116"/>
      <c r="Q13" s="116"/>
      <c r="R13" s="57"/>
    </row>
    <row r="14" spans="1:18" x14ac:dyDescent="0.2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77.187666546323499</v>
      </c>
      <c r="G14" s="110">
        <v>74.9629085132988</v>
      </c>
      <c r="H14" s="111">
        <v>158.95790713020099</v>
      </c>
      <c r="I14" s="112">
        <v>156.11709145115501</v>
      </c>
      <c r="J14" s="111">
        <v>122.695899304674</v>
      </c>
      <c r="K14" s="112">
        <v>117.029912438152</v>
      </c>
      <c r="L14" s="109">
        <v>2.9678117847174601</v>
      </c>
      <c r="M14" s="110">
        <v>1.8196698725551601</v>
      </c>
      <c r="N14" s="110">
        <v>4.8414860341932702</v>
      </c>
      <c r="O14" s="110">
        <v>3.0503686868586302</v>
      </c>
      <c r="P14" s="110">
        <v>-1.7084051505627</v>
      </c>
      <c r="Q14" s="110">
        <v>1.20870438476563</v>
      </c>
      <c r="R14" s="58"/>
    </row>
    <row r="15" spans="1:18" x14ac:dyDescent="0.2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8">
        <v>69.889027604383401</v>
      </c>
      <c r="G15" s="119">
        <v>67.597552627075103</v>
      </c>
      <c r="H15" s="120">
        <v>120.968978747593</v>
      </c>
      <c r="I15" s="121">
        <v>114.31884603020799</v>
      </c>
      <c r="J15" s="120">
        <v>84.544042949646197</v>
      </c>
      <c r="K15" s="121">
        <v>77.276742107935405</v>
      </c>
      <c r="L15" s="118">
        <v>3.3898786098809999</v>
      </c>
      <c r="M15" s="119">
        <v>5.8171797112326296</v>
      </c>
      <c r="N15" s="119">
        <v>9.4042536518430495</v>
      </c>
      <c r="O15" s="119">
        <v>12.4843494460802</v>
      </c>
      <c r="P15" s="119">
        <v>2.8153345883963699</v>
      </c>
      <c r="Q15" s="119">
        <v>6.3006496232859996</v>
      </c>
      <c r="R15" s="58"/>
    </row>
    <row r="16" spans="1:18" x14ac:dyDescent="0.2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22">
        <v>62.768129693786697</v>
      </c>
      <c r="G16" s="123">
        <v>63.031191264655803</v>
      </c>
      <c r="H16" s="124">
        <v>125.77214246624099</v>
      </c>
      <c r="I16" s="125">
        <v>123.426736362808</v>
      </c>
      <c r="J16" s="124">
        <v>78.944821501864595</v>
      </c>
      <c r="K16" s="125">
        <v>77.797342268563995</v>
      </c>
      <c r="L16" s="122">
        <v>-0.417351418545446</v>
      </c>
      <c r="M16" s="123">
        <v>1.90024152995437</v>
      </c>
      <c r="N16" s="123">
        <v>1.47495942642787</v>
      </c>
      <c r="O16" s="123">
        <v>2.8940467270972801</v>
      </c>
      <c r="P16" s="123">
        <v>1.39846057459948</v>
      </c>
      <c r="Q16" s="123">
        <v>0.97527266100814403</v>
      </c>
      <c r="R16" s="58"/>
    </row>
    <row r="17" spans="1:18" x14ac:dyDescent="0.2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8">
        <v>78.775217945464703</v>
      </c>
      <c r="G17" s="119">
        <v>74.869859998238894</v>
      </c>
      <c r="H17" s="120">
        <v>209.44118172072501</v>
      </c>
      <c r="I17" s="121">
        <v>195.473260487061</v>
      </c>
      <c r="J17" s="120">
        <v>164.987747368058</v>
      </c>
      <c r="K17" s="121">
        <v>146.35055646065501</v>
      </c>
      <c r="L17" s="118">
        <v>5.2161950714448597</v>
      </c>
      <c r="M17" s="119">
        <v>7.14569409588852</v>
      </c>
      <c r="N17" s="119">
        <v>12.7346225105836</v>
      </c>
      <c r="O17" s="119">
        <v>13.4463485327733</v>
      </c>
      <c r="P17" s="119">
        <v>0.63132869595843899</v>
      </c>
      <c r="Q17" s="119">
        <v>5.8804551037264998</v>
      </c>
      <c r="R17" s="58"/>
    </row>
    <row r="18" spans="1:18" x14ac:dyDescent="0.2">
      <c r="A18" s="36"/>
      <c r="B18" s="19"/>
      <c r="C18" s="37"/>
      <c r="D18" s="38"/>
      <c r="E18" s="1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57"/>
    </row>
    <row r="19" spans="1:18" x14ac:dyDescent="0.2">
      <c r="A19" s="39" t="s">
        <v>19</v>
      </c>
      <c r="B19" s="19"/>
      <c r="C19" s="7"/>
      <c r="D19" s="18"/>
      <c r="E19" s="1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7"/>
    </row>
    <row r="20" spans="1:18" x14ac:dyDescent="0.2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85.848866860611196</v>
      </c>
      <c r="G20" s="110">
        <v>79.686730024639203</v>
      </c>
      <c r="H20" s="111">
        <v>240.21612933869901</v>
      </c>
      <c r="I20" s="112">
        <v>207.092007464994</v>
      </c>
      <c r="J20" s="111">
        <v>206.22282505369299</v>
      </c>
      <c r="K20" s="112">
        <v>165.024848891235</v>
      </c>
      <c r="L20" s="109">
        <v>7.7329523172386798</v>
      </c>
      <c r="M20" s="110">
        <v>15.9948818301472</v>
      </c>
      <c r="N20" s="110">
        <v>24.964710732509801</v>
      </c>
      <c r="O20" s="110">
        <v>22.470694858334099</v>
      </c>
      <c r="P20" s="110">
        <v>-1.99577613516367</v>
      </c>
      <c r="Q20" s="110">
        <v>5.58284376518397</v>
      </c>
      <c r="R20" s="58"/>
    </row>
    <row r="21" spans="1:18" x14ac:dyDescent="0.2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8">
        <v>76.2738715277777</v>
      </c>
      <c r="G21" s="119">
        <v>72.387733944453501</v>
      </c>
      <c r="H21" s="120">
        <v>175.56812331066601</v>
      </c>
      <c r="I21" s="121">
        <v>160.22316579354001</v>
      </c>
      <c r="J21" s="120">
        <v>133.912604817708</v>
      </c>
      <c r="K21" s="121">
        <v>115.981918972008</v>
      </c>
      <c r="L21" s="118">
        <v>5.3685028824168599</v>
      </c>
      <c r="M21" s="119">
        <v>9.5772402455832495</v>
      </c>
      <c r="N21" s="119">
        <v>15.4598975466402</v>
      </c>
      <c r="O21" s="119">
        <v>16.121396386733899</v>
      </c>
      <c r="P21" s="119">
        <v>0.57292519233917105</v>
      </c>
      <c r="Q21" s="119">
        <v>5.9721855802208497</v>
      </c>
      <c r="R21" s="58"/>
    </row>
    <row r="22" spans="1:18" x14ac:dyDescent="0.2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22">
        <v>79.097689156812706</v>
      </c>
      <c r="G22" s="123">
        <v>73.566224908935894</v>
      </c>
      <c r="H22" s="124">
        <v>177.46592376385601</v>
      </c>
      <c r="I22" s="125">
        <v>162.03435353209099</v>
      </c>
      <c r="J22" s="124">
        <v>140.371444738001</v>
      </c>
      <c r="K22" s="125">
        <v>119.202556949159</v>
      </c>
      <c r="L22" s="122">
        <v>7.5190269104116201</v>
      </c>
      <c r="M22" s="123">
        <v>9.5236410646141696</v>
      </c>
      <c r="N22" s="123">
        <v>17.758753109525099</v>
      </c>
      <c r="O22" s="123">
        <v>18.0873057803724</v>
      </c>
      <c r="P22" s="123">
        <v>0.27900488258544498</v>
      </c>
      <c r="Q22" s="123">
        <v>7.8190102452000296</v>
      </c>
      <c r="R22" s="58"/>
    </row>
    <row r="23" spans="1:18" x14ac:dyDescent="0.2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8">
        <v>78.940251935744797</v>
      </c>
      <c r="G23" s="119">
        <v>77.862013174621495</v>
      </c>
      <c r="H23" s="120">
        <v>186.77347319210801</v>
      </c>
      <c r="I23" s="121">
        <v>172.953528908283</v>
      </c>
      <c r="J23" s="120">
        <v>147.43945028699099</v>
      </c>
      <c r="K23" s="121">
        <v>134.66509946453999</v>
      </c>
      <c r="L23" s="118">
        <v>1.3848071956540999</v>
      </c>
      <c r="M23" s="119">
        <v>7.99055351518947</v>
      </c>
      <c r="N23" s="119">
        <v>9.4860144708945207</v>
      </c>
      <c r="O23" s="119">
        <v>9.4860144708945207</v>
      </c>
      <c r="P23" s="119">
        <v>0</v>
      </c>
      <c r="Q23" s="119">
        <v>1.3848071956540999</v>
      </c>
      <c r="R23" s="58"/>
    </row>
    <row r="24" spans="1:18" x14ac:dyDescent="0.2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22">
        <v>74.9740559784872</v>
      </c>
      <c r="G24" s="123">
        <v>69.083342748465299</v>
      </c>
      <c r="H24" s="124">
        <v>112.367860826757</v>
      </c>
      <c r="I24" s="125">
        <v>108.165305111291</v>
      </c>
      <c r="J24" s="124">
        <v>84.246742878082003</v>
      </c>
      <c r="K24" s="125">
        <v>74.724208464956803</v>
      </c>
      <c r="L24" s="122">
        <v>8.5269661189821608</v>
      </c>
      <c r="M24" s="123">
        <v>3.8853084278198899</v>
      </c>
      <c r="N24" s="123">
        <v>12.743573480060199</v>
      </c>
      <c r="O24" s="123">
        <v>12.1066761041701</v>
      </c>
      <c r="P24" s="123">
        <v>-0.564907920009038</v>
      </c>
      <c r="Q24" s="123">
        <v>7.9138886920304996</v>
      </c>
      <c r="R24" s="58"/>
    </row>
    <row r="25" spans="1:18" x14ac:dyDescent="0.2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8">
        <v>82.537215672263898</v>
      </c>
      <c r="G25" s="119">
        <v>83.213415949936802</v>
      </c>
      <c r="H25" s="120">
        <v>155.369977563432</v>
      </c>
      <c r="I25" s="121">
        <v>144.02254112085799</v>
      </c>
      <c r="J25" s="120">
        <v>128.238053471477</v>
      </c>
      <c r="K25" s="121">
        <v>119.84607620456801</v>
      </c>
      <c r="L25" s="118">
        <v>-0.81260968553402302</v>
      </c>
      <c r="M25" s="119">
        <v>7.8789308633649098</v>
      </c>
      <c r="N25" s="119">
        <v>7.00229622251865</v>
      </c>
      <c r="O25" s="119">
        <v>10.7923525855284</v>
      </c>
      <c r="P25" s="119">
        <v>3.5420327383704699</v>
      </c>
      <c r="Q25" s="119">
        <v>2.7006401517396701</v>
      </c>
      <c r="R25" s="58"/>
    </row>
    <row r="26" spans="1:18" x14ac:dyDescent="0.2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22">
        <v>70.343392775491495</v>
      </c>
      <c r="G26" s="123">
        <v>60.948456939731699</v>
      </c>
      <c r="H26" s="124">
        <v>151.00505138422099</v>
      </c>
      <c r="I26" s="125">
        <v>150.379509623286</v>
      </c>
      <c r="J26" s="124">
        <v>106.222076406035</v>
      </c>
      <c r="K26" s="125">
        <v>91.653990668928699</v>
      </c>
      <c r="L26" s="122">
        <v>15.4145589691464</v>
      </c>
      <c r="M26" s="123">
        <v>0.41597539618372298</v>
      </c>
      <c r="N26" s="123">
        <v>15.894655138072</v>
      </c>
      <c r="O26" s="123">
        <v>2.3839112889656899</v>
      </c>
      <c r="P26" s="123">
        <v>-11.657779932137601</v>
      </c>
      <c r="Q26" s="123">
        <v>1.95978367487606</v>
      </c>
      <c r="R26" s="58"/>
    </row>
    <row r="27" spans="1:18" x14ac:dyDescent="0.2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8">
        <v>77.343063402385397</v>
      </c>
      <c r="G27" s="119">
        <v>78.859899550621193</v>
      </c>
      <c r="H27" s="120">
        <v>214.48023266778901</v>
      </c>
      <c r="I27" s="121">
        <v>215.06107624787501</v>
      </c>
      <c r="J27" s="120">
        <v>165.88558233783201</v>
      </c>
      <c r="K27" s="121">
        <v>169.596948701559</v>
      </c>
      <c r="L27" s="118">
        <v>-1.92345686068505</v>
      </c>
      <c r="M27" s="119">
        <v>-0.27008308068576198</v>
      </c>
      <c r="N27" s="119">
        <v>-2.1883450098258099</v>
      </c>
      <c r="O27" s="119">
        <v>-1.1489507379238799</v>
      </c>
      <c r="P27" s="119">
        <v>1.06264869151467</v>
      </c>
      <c r="Q27" s="119">
        <v>-0.88124775833229896</v>
      </c>
      <c r="R27" s="58"/>
    </row>
    <row r="28" spans="1:18" x14ac:dyDescent="0.2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22">
        <v>79.709816236334007</v>
      </c>
      <c r="G28" s="123">
        <v>78.733262234861897</v>
      </c>
      <c r="H28" s="124">
        <v>146.12720432774699</v>
      </c>
      <c r="I28" s="125">
        <v>135.34237656036001</v>
      </c>
      <c r="J28" s="124">
        <v>116.477726040939</v>
      </c>
      <c r="K28" s="125">
        <v>106.55946825216201</v>
      </c>
      <c r="L28" s="122">
        <v>1.2403321972853201</v>
      </c>
      <c r="M28" s="123">
        <v>7.9685520835948296</v>
      </c>
      <c r="N28" s="123">
        <v>9.3077207980304308</v>
      </c>
      <c r="O28" s="123">
        <v>11.3671979406879</v>
      </c>
      <c r="P28" s="123">
        <v>1.88410949164592</v>
      </c>
      <c r="Q28" s="123">
        <v>3.1478109055882402</v>
      </c>
      <c r="R28" s="58"/>
    </row>
    <row r="29" spans="1:18" x14ac:dyDescent="0.2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8">
        <v>76.347522813052393</v>
      </c>
      <c r="G29" s="119">
        <v>76.008201020359493</v>
      </c>
      <c r="H29" s="120">
        <v>110.138493682221</v>
      </c>
      <c r="I29" s="121">
        <v>105.850547981958</v>
      </c>
      <c r="J29" s="120">
        <v>84.088011589986095</v>
      </c>
      <c r="K29" s="121">
        <v>80.455097291279202</v>
      </c>
      <c r="L29" s="118">
        <v>0.44642786980579802</v>
      </c>
      <c r="M29" s="119">
        <v>4.0509433177364098</v>
      </c>
      <c r="N29" s="119">
        <v>4.5154557275026201</v>
      </c>
      <c r="O29" s="119">
        <v>4.3061557160328698</v>
      </c>
      <c r="P29" s="119">
        <v>-0.200257473895007</v>
      </c>
      <c r="Q29" s="119">
        <v>0.245276390735954</v>
      </c>
      <c r="R29" s="58"/>
    </row>
    <row r="30" spans="1:18" x14ac:dyDescent="0.2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22">
        <v>83.702844518088895</v>
      </c>
      <c r="G30" s="123">
        <v>81.322618449690196</v>
      </c>
      <c r="H30" s="124">
        <v>121.77936488280599</v>
      </c>
      <c r="I30" s="125">
        <v>115.319450288906</v>
      </c>
      <c r="J30" s="124">
        <v>101.93279244297101</v>
      </c>
      <c r="K30" s="125">
        <v>93.780796556727395</v>
      </c>
      <c r="L30" s="122">
        <v>2.9268930511271698</v>
      </c>
      <c r="M30" s="123">
        <v>5.60175631926462</v>
      </c>
      <c r="N30" s="123">
        <v>8.6926067868414396</v>
      </c>
      <c r="O30" s="123">
        <v>9.8208407765926804</v>
      </c>
      <c r="P30" s="123">
        <v>1.03800435292147</v>
      </c>
      <c r="Q30" s="123">
        <v>3.9952786813247099</v>
      </c>
      <c r="R30" s="58"/>
    </row>
    <row r="31" spans="1:18" x14ac:dyDescent="0.2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8">
        <v>71.293161814488798</v>
      </c>
      <c r="G31" s="119">
        <v>64.181900248250898</v>
      </c>
      <c r="H31" s="120">
        <v>189.150002532446</v>
      </c>
      <c r="I31" s="121">
        <v>181.94860051337901</v>
      </c>
      <c r="J31" s="120">
        <v>134.85101737756699</v>
      </c>
      <c r="K31" s="121">
        <v>116.778069284585</v>
      </c>
      <c r="L31" s="118">
        <v>11.079855128520601</v>
      </c>
      <c r="M31" s="119">
        <v>3.9579320746344</v>
      </c>
      <c r="N31" s="119">
        <v>15.4763203431098</v>
      </c>
      <c r="O31" s="119">
        <v>15.4763203431098</v>
      </c>
      <c r="P31" s="119">
        <v>0</v>
      </c>
      <c r="Q31" s="119">
        <v>11.079855128520601</v>
      </c>
      <c r="R31" s="58"/>
    </row>
    <row r="32" spans="1:18" x14ac:dyDescent="0.2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22">
        <v>71.532387231347997</v>
      </c>
      <c r="G32" s="123">
        <v>68.1137781861337</v>
      </c>
      <c r="H32" s="124">
        <v>119.333436362168</v>
      </c>
      <c r="I32" s="125">
        <v>112.315060665467</v>
      </c>
      <c r="J32" s="124">
        <v>85.362055795060897</v>
      </c>
      <c r="K32" s="125">
        <v>76.502031291298096</v>
      </c>
      <c r="L32" s="122">
        <v>5.0189684616704797</v>
      </c>
      <c r="M32" s="123">
        <v>6.2488286567423197</v>
      </c>
      <c r="N32" s="123">
        <v>11.5814238579185</v>
      </c>
      <c r="O32" s="123">
        <v>14.6826877345254</v>
      </c>
      <c r="P32" s="123">
        <v>2.7793729183415601</v>
      </c>
      <c r="Q32" s="123">
        <v>7.9378372302158198</v>
      </c>
      <c r="R32" s="58"/>
    </row>
    <row r="33" spans="1:18" x14ac:dyDescent="0.2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8">
        <v>65.828337615377194</v>
      </c>
      <c r="G33" s="119">
        <v>63.578417402868801</v>
      </c>
      <c r="H33" s="120">
        <v>102.65888668382</v>
      </c>
      <c r="I33" s="121">
        <v>95.756429136846506</v>
      </c>
      <c r="J33" s="120">
        <v>67.578638518412703</v>
      </c>
      <c r="K33" s="121">
        <v>60.880422206706498</v>
      </c>
      <c r="L33" s="118">
        <v>3.5388112891387502</v>
      </c>
      <c r="M33" s="119">
        <v>7.2083489424081897</v>
      </c>
      <c r="N33" s="119">
        <v>11.002250097681401</v>
      </c>
      <c r="O33" s="119">
        <v>10.812448587112501</v>
      </c>
      <c r="P33" s="119">
        <v>-0.17098888572242801</v>
      </c>
      <c r="Q33" s="119">
        <v>3.3617714294252101</v>
      </c>
      <c r="R33" s="58"/>
    </row>
    <row r="34" spans="1:18" x14ac:dyDescent="0.2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22">
        <v>66.325037446710397</v>
      </c>
      <c r="G34" s="123">
        <v>67.499239798090301</v>
      </c>
      <c r="H34" s="124">
        <v>100.654161849088</v>
      </c>
      <c r="I34" s="125">
        <v>99.756174009136004</v>
      </c>
      <c r="J34" s="124">
        <v>66.7589105380804</v>
      </c>
      <c r="K34" s="125">
        <v>67.334659107826994</v>
      </c>
      <c r="L34" s="122">
        <v>-1.73957863065169</v>
      </c>
      <c r="M34" s="123">
        <v>0.90018271938748995</v>
      </c>
      <c r="N34" s="123">
        <v>-0.85505529748748499</v>
      </c>
      <c r="O34" s="123">
        <v>4.6620416071405497</v>
      </c>
      <c r="P34" s="123">
        <v>5.5646779784710798</v>
      </c>
      <c r="Q34" s="123">
        <v>3.7282973988413199</v>
      </c>
      <c r="R34" s="58"/>
    </row>
    <row r="35" spans="1:18" x14ac:dyDescent="0.2">
      <c r="A35" s="40" t="s">
        <v>63</v>
      </c>
      <c r="B35" s="40" t="s">
        <v>46</v>
      </c>
      <c r="C35" s="41" t="s">
        <v>11</v>
      </c>
      <c r="D35" s="42" t="s">
        <v>12</v>
      </c>
      <c r="E35" s="19"/>
      <c r="F35" s="118">
        <v>59.406626296373602</v>
      </c>
      <c r="G35" s="119">
        <v>59.402799377915997</v>
      </c>
      <c r="H35" s="120">
        <v>141.40705317547199</v>
      </c>
      <c r="I35" s="121">
        <v>132.974204745115</v>
      </c>
      <c r="J35" s="120">
        <v>84.005159636667301</v>
      </c>
      <c r="K35" s="121">
        <v>78.990400069120398</v>
      </c>
      <c r="L35" s="118">
        <v>6.4423200551017804E-3</v>
      </c>
      <c r="M35" s="119">
        <v>6.3417175131979997</v>
      </c>
      <c r="N35" s="119">
        <v>6.34856838699229</v>
      </c>
      <c r="O35" s="119">
        <v>5.6098069477047297</v>
      </c>
      <c r="P35" s="119">
        <v>-0.69466044582685305</v>
      </c>
      <c r="Q35" s="119">
        <v>-0.68826287802096697</v>
      </c>
      <c r="R35" s="58"/>
    </row>
    <row r="36" spans="1:18" x14ac:dyDescent="0.2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22">
        <v>68.447158667354699</v>
      </c>
      <c r="G36" s="123">
        <v>68.219502099225295</v>
      </c>
      <c r="H36" s="124">
        <v>110.897201859841</v>
      </c>
      <c r="I36" s="125">
        <v>112.567044623199</v>
      </c>
      <c r="J36" s="124">
        <v>75.905983714662497</v>
      </c>
      <c r="K36" s="125">
        <v>76.792677369759303</v>
      </c>
      <c r="L36" s="122">
        <v>0.33371185822830601</v>
      </c>
      <c r="M36" s="123">
        <v>-1.4834206307424</v>
      </c>
      <c r="N36" s="123">
        <v>-1.1546591230662899</v>
      </c>
      <c r="O36" s="123">
        <v>1.93151792045691</v>
      </c>
      <c r="P36" s="123">
        <v>3.1222281355330801</v>
      </c>
      <c r="Q36" s="123">
        <v>3.4663592392906</v>
      </c>
      <c r="R36" s="58"/>
    </row>
    <row r="37" spans="1:18" x14ac:dyDescent="0.2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8">
        <v>65.097232610321598</v>
      </c>
      <c r="G37" s="119">
        <v>67.042162021698104</v>
      </c>
      <c r="H37" s="120">
        <v>171.29743876984301</v>
      </c>
      <c r="I37" s="121">
        <v>173.9223726235</v>
      </c>
      <c r="J37" s="120">
        <v>111.50989217152799</v>
      </c>
      <c r="K37" s="121">
        <v>116.601318846228</v>
      </c>
      <c r="L37" s="118">
        <v>-2.9010541317970602</v>
      </c>
      <c r="M37" s="119">
        <v>-1.5092560054589601</v>
      </c>
      <c r="N37" s="119">
        <v>-4.3665258035502701</v>
      </c>
      <c r="O37" s="119">
        <v>-0.321999609703149</v>
      </c>
      <c r="P37" s="119">
        <v>4.2291950886766703</v>
      </c>
      <c r="Q37" s="119">
        <v>1.2054497180177901</v>
      </c>
      <c r="R37" s="58"/>
    </row>
    <row r="38" spans="1:18" x14ac:dyDescent="0.2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22">
        <v>64.929894727163997</v>
      </c>
      <c r="G38" s="123">
        <v>68.608200036771393</v>
      </c>
      <c r="H38" s="124">
        <v>117.320440732926</v>
      </c>
      <c r="I38" s="125">
        <v>119.13467219155299</v>
      </c>
      <c r="J38" s="124">
        <v>76.176038661334005</v>
      </c>
      <c r="K38" s="125">
        <v>81.7361542103327</v>
      </c>
      <c r="L38" s="122">
        <v>-5.3613202323278504</v>
      </c>
      <c r="M38" s="123">
        <v>-1.5228408533409099</v>
      </c>
      <c r="N38" s="123">
        <v>-6.8025167108924496</v>
      </c>
      <c r="O38" s="123">
        <v>-6.8153679909929901</v>
      </c>
      <c r="P38" s="123">
        <v>-1.3789299503585199E-2</v>
      </c>
      <c r="Q38" s="123">
        <v>-5.3743702433272498</v>
      </c>
      <c r="R38" s="58"/>
    </row>
    <row r="39" spans="1:18" x14ac:dyDescent="0.2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8">
        <v>63.916680702936297</v>
      </c>
      <c r="G39" s="119">
        <v>67.205933682373399</v>
      </c>
      <c r="H39" s="120">
        <v>111.191343265227</v>
      </c>
      <c r="I39" s="121">
        <v>107.180752637911</v>
      </c>
      <c r="J39" s="120">
        <v>71.069815844141203</v>
      </c>
      <c r="K39" s="121">
        <v>72.031825538103504</v>
      </c>
      <c r="L39" s="118">
        <v>-4.8942895354785803</v>
      </c>
      <c r="M39" s="119">
        <v>3.7418944433658998</v>
      </c>
      <c r="N39" s="119">
        <v>-1.3355342402829999</v>
      </c>
      <c r="O39" s="119">
        <v>2.2287841562722202</v>
      </c>
      <c r="P39" s="119">
        <v>3.6125654450261702</v>
      </c>
      <c r="Q39" s="119">
        <v>-1.4585335029906401</v>
      </c>
      <c r="R39" s="58"/>
    </row>
    <row r="40" spans="1:18" x14ac:dyDescent="0.2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22">
        <v>61.570888844700697</v>
      </c>
      <c r="G40" s="123">
        <v>57.640974967061901</v>
      </c>
      <c r="H40" s="124">
        <v>105.214676936657</v>
      </c>
      <c r="I40" s="125">
        <v>106.205148858844</v>
      </c>
      <c r="J40" s="124">
        <v>64.781611784980399</v>
      </c>
      <c r="K40" s="125">
        <v>61.217683267457097</v>
      </c>
      <c r="L40" s="122">
        <v>6.81791708048745</v>
      </c>
      <c r="M40" s="123">
        <v>-0.93260254594897296</v>
      </c>
      <c r="N40" s="123">
        <v>5.8217304662651603</v>
      </c>
      <c r="O40" s="123">
        <v>5.17341551676828</v>
      </c>
      <c r="P40" s="123">
        <v>-0.61264822134387298</v>
      </c>
      <c r="Q40" s="123">
        <v>6.1634990114172696</v>
      </c>
      <c r="R40" s="58"/>
    </row>
    <row r="41" spans="1:18" x14ac:dyDescent="0.2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8">
        <v>60.946934569809301</v>
      </c>
      <c r="G41" s="119">
        <v>60.454316510526802</v>
      </c>
      <c r="H41" s="120">
        <v>116.501016923363</v>
      </c>
      <c r="I41" s="121">
        <v>115.419391465182</v>
      </c>
      <c r="J41" s="120">
        <v>71.003798557444597</v>
      </c>
      <c r="K41" s="121">
        <v>69.776004230885405</v>
      </c>
      <c r="L41" s="118">
        <v>0.81486002607729602</v>
      </c>
      <c r="M41" s="119">
        <v>0.93712628740272896</v>
      </c>
      <c r="N41" s="119">
        <v>1.75962258098993</v>
      </c>
      <c r="O41" s="119">
        <v>-0.51605347552056902</v>
      </c>
      <c r="P41" s="119">
        <v>-2.2363251737685101</v>
      </c>
      <c r="Q41" s="119">
        <v>-1.4396880675853501</v>
      </c>
      <c r="R41" s="58"/>
    </row>
    <row r="42" spans="1:18" x14ac:dyDescent="0.2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22">
        <v>63.192655522060797</v>
      </c>
      <c r="G42" s="123">
        <v>64.765755716675898</v>
      </c>
      <c r="H42" s="124">
        <v>135.020358066987</v>
      </c>
      <c r="I42" s="125">
        <v>129.024205669178</v>
      </c>
      <c r="J42" s="124">
        <v>85.322949757924505</v>
      </c>
      <c r="K42" s="125">
        <v>83.563501859081597</v>
      </c>
      <c r="L42" s="122">
        <v>-2.4289073403185499</v>
      </c>
      <c r="M42" s="123">
        <v>4.6473081285100504</v>
      </c>
      <c r="N42" s="123">
        <v>2.1055219799309</v>
      </c>
      <c r="O42" s="123">
        <v>3.8993445914020799</v>
      </c>
      <c r="P42" s="123">
        <v>1.7568321249302801</v>
      </c>
      <c r="Q42" s="123">
        <v>-0.71474703982777099</v>
      </c>
      <c r="R42" s="57"/>
    </row>
    <row r="43" spans="1:18" x14ac:dyDescent="0.2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8">
        <v>61.322334522393902</v>
      </c>
      <c r="G43" s="119">
        <v>61.640380143564798</v>
      </c>
      <c r="H43" s="120">
        <v>108.24066217995799</v>
      </c>
      <c r="I43" s="121">
        <v>105.999828435995</v>
      </c>
      <c r="J43" s="120">
        <v>66.375700951248504</v>
      </c>
      <c r="K43" s="121">
        <v>65.338697199474197</v>
      </c>
      <c r="L43" s="118">
        <v>-0.51596959725123404</v>
      </c>
      <c r="M43" s="119">
        <v>2.1139975196430401</v>
      </c>
      <c r="N43" s="119">
        <v>1.5871203379038099</v>
      </c>
      <c r="O43" s="119">
        <v>3.6515234506243299</v>
      </c>
      <c r="P43" s="119">
        <v>2.03215043979375</v>
      </c>
      <c r="Q43" s="119">
        <v>1.5056955641027701</v>
      </c>
      <c r="R43" s="57"/>
    </row>
    <row r="44" spans="1:18" x14ac:dyDescent="0.2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22">
        <v>75.523843081982605</v>
      </c>
      <c r="G44" s="123">
        <v>75.034913634693098</v>
      </c>
      <c r="H44" s="124">
        <v>114.932916595387</v>
      </c>
      <c r="I44" s="125">
        <v>104.009279195441</v>
      </c>
      <c r="J44" s="124">
        <v>86.801755579046201</v>
      </c>
      <c r="K44" s="125">
        <v>78.043272816366496</v>
      </c>
      <c r="L44" s="122">
        <v>0.65160259885130001</v>
      </c>
      <c r="M44" s="123">
        <v>10.502560429650901</v>
      </c>
      <c r="N44" s="123">
        <v>11.222597985207701</v>
      </c>
      <c r="O44" s="123">
        <v>16.005047071671999</v>
      </c>
      <c r="P44" s="123">
        <v>4.29988974641675</v>
      </c>
      <c r="Q44" s="123">
        <v>4.9795105386034502</v>
      </c>
      <c r="R44" s="57"/>
    </row>
    <row r="45" spans="1:18" x14ac:dyDescent="0.2">
      <c r="B45" s="19"/>
      <c r="C45" s="41"/>
      <c r="D45" s="42"/>
    </row>
    <row r="46" spans="1:18" x14ac:dyDescent="0.2">
      <c r="B46" s="19"/>
      <c r="C46" s="41"/>
      <c r="D46" s="42"/>
    </row>
    <row r="47" spans="1:18" x14ac:dyDescent="0.2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68.195793356485495</v>
      </c>
      <c r="G47" s="110">
        <v>66.450269993061596</v>
      </c>
      <c r="H47" s="111">
        <v>129.01880736016901</v>
      </c>
      <c r="I47" s="112">
        <v>123.671297614507</v>
      </c>
      <c r="J47" s="111">
        <v>87.985399258343605</v>
      </c>
      <c r="K47" s="112">
        <v>82.179911168763198</v>
      </c>
      <c r="L47" s="109">
        <v>2.62681154434165</v>
      </c>
      <c r="M47" s="110">
        <v>4.3239699500287898</v>
      </c>
      <c r="N47" s="110">
        <v>7.0643640361916598</v>
      </c>
      <c r="O47" s="110">
        <v>9.74186132980544</v>
      </c>
      <c r="P47" s="110">
        <v>2.5008295876195299</v>
      </c>
      <c r="Q47" s="110">
        <v>5.19333321227308</v>
      </c>
      <c r="R47" s="58"/>
    </row>
    <row r="48" spans="1:18" x14ac:dyDescent="0.2">
      <c r="A48" s="40" t="s">
        <v>51</v>
      </c>
      <c r="B48" s="19" t="s">
        <v>51</v>
      </c>
      <c r="C48" s="41" t="s">
        <v>11</v>
      </c>
      <c r="D48" s="42" t="s">
        <v>12</v>
      </c>
      <c r="F48" s="118">
        <v>62.908622908622903</v>
      </c>
      <c r="G48" s="119">
        <v>66.427284427284405</v>
      </c>
      <c r="H48" s="120">
        <v>135.76841857610401</v>
      </c>
      <c r="I48" s="121">
        <v>128.800525438834</v>
      </c>
      <c r="J48" s="91">
        <v>85.410042471042402</v>
      </c>
      <c r="K48" s="92">
        <v>85.558691377091307</v>
      </c>
      <c r="L48" s="118">
        <v>-5.2970124384856803</v>
      </c>
      <c r="M48" s="119">
        <v>5.4098328508599698</v>
      </c>
      <c r="N48" s="119">
        <v>-0.173739106637046</v>
      </c>
      <c r="O48" s="119">
        <v>-0.173739106637046</v>
      </c>
      <c r="P48" s="119">
        <v>0</v>
      </c>
      <c r="Q48" s="119">
        <v>-5.2970124384856803</v>
      </c>
      <c r="R48" s="58"/>
    </row>
    <row r="49" spans="1:18" x14ac:dyDescent="0.2">
      <c r="A49" s="40" t="s">
        <v>52</v>
      </c>
      <c r="B49" s="19" t="s">
        <v>52</v>
      </c>
      <c r="C49" s="41" t="s">
        <v>11</v>
      </c>
      <c r="D49" s="42" t="s">
        <v>12</v>
      </c>
      <c r="F49" s="122">
        <v>66.879526003949906</v>
      </c>
      <c r="G49" s="123">
        <v>67.926267281105893</v>
      </c>
      <c r="H49" s="124">
        <v>137.288570397348</v>
      </c>
      <c r="I49" s="125">
        <v>138.496861471861</v>
      </c>
      <c r="J49" s="124">
        <v>91.817945139345994</v>
      </c>
      <c r="K49" s="125">
        <v>94.075748299319699</v>
      </c>
      <c r="L49" s="122">
        <v>-1.5409963171157199</v>
      </c>
      <c r="M49" s="123">
        <v>-0.87243209822349699</v>
      </c>
      <c r="N49" s="123">
        <v>-2.39998426883625</v>
      </c>
      <c r="O49" s="123">
        <v>-2.39998426883625</v>
      </c>
      <c r="P49" s="123">
        <v>0</v>
      </c>
      <c r="Q49" s="123">
        <v>-1.5409963171157199</v>
      </c>
      <c r="R49" s="58"/>
    </row>
    <row r="50" spans="1:18" x14ac:dyDescent="0.2">
      <c r="A50" s="40" t="s">
        <v>53</v>
      </c>
      <c r="B50" s="19" t="s">
        <v>53</v>
      </c>
      <c r="C50" s="41" t="s">
        <v>11</v>
      </c>
      <c r="D50" s="42" t="s">
        <v>12</v>
      </c>
      <c r="F50" s="118">
        <v>77.080727759335005</v>
      </c>
      <c r="G50" s="119">
        <v>74.783873333839097</v>
      </c>
      <c r="H50" s="120">
        <v>158.62930686502301</v>
      </c>
      <c r="I50" s="121">
        <v>155.85737435162</v>
      </c>
      <c r="J50" s="120">
        <v>122.272624171148</v>
      </c>
      <c r="K50" s="121">
        <v>116.55618141656301</v>
      </c>
      <c r="L50" s="118">
        <v>3.0713231651462598</v>
      </c>
      <c r="M50" s="119">
        <v>1.7785058454463401</v>
      </c>
      <c r="N50" s="119">
        <v>4.9044526726172801</v>
      </c>
      <c r="O50" s="119">
        <v>3.1054993146985099</v>
      </c>
      <c r="P50" s="119">
        <v>-1.7148493815919199</v>
      </c>
      <c r="Q50" s="119">
        <v>1.30380521725013</v>
      </c>
      <c r="R50" s="58"/>
    </row>
    <row r="51" spans="1:18" x14ac:dyDescent="0.2">
      <c r="A51" s="40" t="s">
        <v>54</v>
      </c>
      <c r="B51" s="19" t="s">
        <v>54</v>
      </c>
      <c r="C51" s="41" t="s">
        <v>11</v>
      </c>
      <c r="D51" s="42" t="s">
        <v>12</v>
      </c>
      <c r="F51" s="122">
        <v>79.669945272976804</v>
      </c>
      <c r="G51" s="123">
        <v>76.184695739726806</v>
      </c>
      <c r="H51" s="124">
        <v>175.029200794405</v>
      </c>
      <c r="I51" s="125">
        <v>159.377961832105</v>
      </c>
      <c r="J51" s="124">
        <v>139.445668484631</v>
      </c>
      <c r="K51" s="125">
        <v>121.42161529796699</v>
      </c>
      <c r="L51" s="122">
        <v>4.5747370904476696</v>
      </c>
      <c r="M51" s="123">
        <v>9.8202027321620502</v>
      </c>
      <c r="N51" s="123">
        <v>14.8441882793551</v>
      </c>
      <c r="O51" s="123">
        <v>15.284312315992899</v>
      </c>
      <c r="P51" s="123">
        <v>0.38323579384557199</v>
      </c>
      <c r="Q51" s="123">
        <v>4.9755049142981704</v>
      </c>
      <c r="R51" s="58"/>
    </row>
    <row r="52" spans="1:18" x14ac:dyDescent="0.2">
      <c r="A52" s="40" t="s">
        <v>55</v>
      </c>
      <c r="B52" s="19" t="s">
        <v>55</v>
      </c>
      <c r="C52" s="41" t="s">
        <v>11</v>
      </c>
      <c r="D52" s="42" t="s">
        <v>12</v>
      </c>
      <c r="F52" s="118">
        <v>62.538491906829798</v>
      </c>
      <c r="G52" s="119">
        <v>64.228064481228998</v>
      </c>
      <c r="H52" s="120">
        <v>109.65434160301299</v>
      </c>
      <c r="I52" s="121">
        <v>106.57435185964999</v>
      </c>
      <c r="J52" s="120">
        <v>68.576171548887999</v>
      </c>
      <c r="K52" s="121">
        <v>68.450643432868105</v>
      </c>
      <c r="L52" s="118">
        <v>-2.63058304503785</v>
      </c>
      <c r="M52" s="119">
        <v>2.8899915313762001</v>
      </c>
      <c r="N52" s="119">
        <v>0.18338485911093699</v>
      </c>
      <c r="O52" s="119">
        <v>2.9554178221876</v>
      </c>
      <c r="P52" s="119">
        <v>2.7669587796170001</v>
      </c>
      <c r="Q52" s="119">
        <v>6.3588586059360505E-2</v>
      </c>
      <c r="R52" s="58"/>
    </row>
    <row r="53" spans="1:18" x14ac:dyDescent="0.2">
      <c r="A53" s="40" t="s">
        <v>56</v>
      </c>
      <c r="B53" s="19" t="s">
        <v>56</v>
      </c>
      <c r="C53" s="41" t="s">
        <v>11</v>
      </c>
      <c r="D53" s="42" t="s">
        <v>12</v>
      </c>
      <c r="F53" s="122">
        <v>59.708911777877198</v>
      </c>
      <c r="G53" s="123">
        <v>61.558028616852098</v>
      </c>
      <c r="H53" s="124">
        <v>113.751334158353</v>
      </c>
      <c r="I53" s="125">
        <v>111.313368260527</v>
      </c>
      <c r="J53" s="124">
        <v>67.919683758769906</v>
      </c>
      <c r="K53" s="125">
        <v>68.522315088197402</v>
      </c>
      <c r="L53" s="122">
        <v>-3.0038597409999501</v>
      </c>
      <c r="M53" s="123">
        <v>2.1901824874444298</v>
      </c>
      <c r="N53" s="123">
        <v>-0.87946726355028704</v>
      </c>
      <c r="O53" s="123">
        <v>0.53879155143865898</v>
      </c>
      <c r="P53" s="123">
        <v>1.4308426073131899</v>
      </c>
      <c r="Q53" s="123">
        <v>-1.61599763872491</v>
      </c>
      <c r="R53" s="58"/>
    </row>
    <row r="54" spans="1:18" x14ac:dyDescent="0.2">
      <c r="A54" s="40" t="s">
        <v>57</v>
      </c>
      <c r="B54" s="19" t="s">
        <v>57</v>
      </c>
      <c r="C54" s="41" t="s">
        <v>11</v>
      </c>
      <c r="D54" s="42" t="s">
        <v>12</v>
      </c>
      <c r="F54" s="118">
        <v>62.5111261974805</v>
      </c>
      <c r="G54" s="119">
        <v>60.830984327432603</v>
      </c>
      <c r="H54" s="120">
        <v>119.126325433505</v>
      </c>
      <c r="I54" s="121">
        <v>118.32766331177</v>
      </c>
      <c r="J54" s="120">
        <v>74.467207626159706</v>
      </c>
      <c r="K54" s="121">
        <v>71.979882324200304</v>
      </c>
      <c r="L54" s="118">
        <v>2.7619836973281702</v>
      </c>
      <c r="M54" s="119">
        <v>0.67495807774907901</v>
      </c>
      <c r="N54" s="119">
        <v>3.45558400714848</v>
      </c>
      <c r="O54" s="119">
        <v>3.0939735545358298</v>
      </c>
      <c r="P54" s="119">
        <v>-0.34953207802457897</v>
      </c>
      <c r="Q54" s="119">
        <v>2.40279760029162</v>
      </c>
      <c r="R54" s="58"/>
    </row>
    <row r="55" spans="1:18" x14ac:dyDescent="0.2">
      <c r="A55" s="40" t="s">
        <v>58</v>
      </c>
      <c r="B55" s="19" t="s">
        <v>58</v>
      </c>
      <c r="C55" s="41" t="s">
        <v>11</v>
      </c>
      <c r="D55" s="42" t="s">
        <v>12</v>
      </c>
      <c r="F55" s="122">
        <v>53.8026124818577</v>
      </c>
      <c r="G55" s="123">
        <v>55.050855293573697</v>
      </c>
      <c r="H55" s="124">
        <v>95.038754608398506</v>
      </c>
      <c r="I55" s="125">
        <v>94.617208482049094</v>
      </c>
      <c r="J55" s="124">
        <v>51.133332849540302</v>
      </c>
      <c r="K55" s="125">
        <v>52.087582524271802</v>
      </c>
      <c r="L55" s="122">
        <v>-2.2674358192245601</v>
      </c>
      <c r="M55" s="123">
        <v>0.44552796802219402</v>
      </c>
      <c r="N55" s="123">
        <v>-1.8320099119339699</v>
      </c>
      <c r="O55" s="123">
        <v>-6.1889803458009798</v>
      </c>
      <c r="P55" s="123">
        <v>-4.4382801664354998</v>
      </c>
      <c r="Q55" s="123">
        <v>-6.6050808314087703</v>
      </c>
      <c r="R55" s="58"/>
    </row>
    <row r="56" spans="1:18" x14ac:dyDescent="0.2">
      <c r="A56" s="40" t="s">
        <v>59</v>
      </c>
      <c r="B56" s="19" t="s">
        <v>59</v>
      </c>
      <c r="C56" s="41" t="s">
        <v>11</v>
      </c>
      <c r="D56" s="42" t="s">
        <v>12</v>
      </c>
      <c r="F56" s="118">
        <v>66.873689376700995</v>
      </c>
      <c r="G56" s="119">
        <v>66.404898479468201</v>
      </c>
      <c r="H56" s="120">
        <v>137.362374903258</v>
      </c>
      <c r="I56" s="121">
        <v>136.89974311863699</v>
      </c>
      <c r="J56" s="120">
        <v>91.859287913264595</v>
      </c>
      <c r="K56" s="121">
        <v>90.908135436583805</v>
      </c>
      <c r="L56" s="118">
        <v>0.70595830724400199</v>
      </c>
      <c r="M56" s="119">
        <v>0.33793473536360602</v>
      </c>
      <c r="N56" s="119">
        <v>1.04627872094497</v>
      </c>
      <c r="O56" s="119">
        <v>3.10253323192841</v>
      </c>
      <c r="P56" s="119">
        <v>2.0349631248292801</v>
      </c>
      <c r="Q56" s="119">
        <v>2.7552874233023599</v>
      </c>
      <c r="R56" s="58"/>
    </row>
    <row r="57" spans="1:18" x14ac:dyDescent="0.2">
      <c r="A57" s="63" t="s">
        <v>65</v>
      </c>
      <c r="B57" s="19" t="s">
        <v>71</v>
      </c>
      <c r="C57" s="41" t="s">
        <v>11</v>
      </c>
      <c r="D57" s="42" t="s">
        <v>12</v>
      </c>
      <c r="F57" s="122">
        <v>74.5737493357625</v>
      </c>
      <c r="G57" s="123">
        <v>70.445844439059798</v>
      </c>
      <c r="H57" s="124">
        <v>351.64832515574699</v>
      </c>
      <c r="I57" s="125">
        <v>336.46084121579003</v>
      </c>
      <c r="J57" s="124">
        <v>262.237340545054</v>
      </c>
      <c r="K57" s="125">
        <v>237.02268080122701</v>
      </c>
      <c r="L57" s="122">
        <v>5.8596854499680102</v>
      </c>
      <c r="M57" s="123">
        <v>4.5138934697653799</v>
      </c>
      <c r="N57" s="123">
        <v>10.638078878608299</v>
      </c>
      <c r="O57" s="123">
        <v>17.7154844574676</v>
      </c>
      <c r="P57" s="123">
        <v>6.3968984734673997</v>
      </c>
      <c r="Q57" s="123">
        <v>12.631422052534401</v>
      </c>
    </row>
    <row r="58" spans="1:18" x14ac:dyDescent="0.2">
      <c r="A58" s="19" t="s">
        <v>66</v>
      </c>
      <c r="B58" t="s">
        <v>72</v>
      </c>
      <c r="C58" s="41" t="s">
        <v>11</v>
      </c>
      <c r="D58" s="42" t="s">
        <v>12</v>
      </c>
      <c r="F58" s="118">
        <v>76.528608509197596</v>
      </c>
      <c r="G58" s="119">
        <v>75.721301175776603</v>
      </c>
      <c r="H58" s="120">
        <v>216.657309063128</v>
      </c>
      <c r="I58" s="121">
        <v>209.691322224066</v>
      </c>
      <c r="J58" s="120">
        <v>165.804823859484</v>
      </c>
      <c r="K58" s="121">
        <v>158.78099764075299</v>
      </c>
      <c r="L58" s="118">
        <v>1.0661561817946801</v>
      </c>
      <c r="M58" s="119">
        <v>3.3220196072869399</v>
      </c>
      <c r="N58" s="119">
        <v>4.4235937064851498</v>
      </c>
      <c r="O58" s="119">
        <v>6.7774124514172698</v>
      </c>
      <c r="P58" s="119">
        <v>2.2541062430280401</v>
      </c>
      <c r="Q58" s="119">
        <v>3.34429471787699</v>
      </c>
    </row>
    <row r="59" spans="1:18" x14ac:dyDescent="0.2">
      <c r="A59" s="63" t="s">
        <v>67</v>
      </c>
      <c r="B59" t="s">
        <v>73</v>
      </c>
      <c r="C59" s="41" t="s">
        <v>11</v>
      </c>
      <c r="D59" s="42" t="s">
        <v>12</v>
      </c>
      <c r="F59" s="122">
        <v>80.385225535168104</v>
      </c>
      <c r="G59" s="123">
        <v>76.802176696542801</v>
      </c>
      <c r="H59" s="124">
        <v>175.427519911882</v>
      </c>
      <c r="I59" s="125">
        <v>164.36733443378</v>
      </c>
      <c r="J59" s="124">
        <v>141.01780753191801</v>
      </c>
      <c r="K59" s="125">
        <v>126.237690623229</v>
      </c>
      <c r="L59" s="122">
        <v>4.6652959495959001</v>
      </c>
      <c r="M59" s="123">
        <v>6.72894375041286</v>
      </c>
      <c r="N59" s="123">
        <v>11.708164840247299</v>
      </c>
      <c r="O59" s="123">
        <v>13.385542708294301</v>
      </c>
      <c r="P59" s="123">
        <v>1.5015714119427299</v>
      </c>
      <c r="Q59" s="123">
        <v>6.2369201118002797</v>
      </c>
    </row>
    <row r="60" spans="1:18" x14ac:dyDescent="0.2">
      <c r="A60" s="19" t="s">
        <v>68</v>
      </c>
      <c r="B60" t="s">
        <v>74</v>
      </c>
      <c r="C60" s="41" t="s">
        <v>11</v>
      </c>
      <c r="D60" s="42" t="s">
        <v>12</v>
      </c>
      <c r="F60" s="118">
        <v>76.144197798231303</v>
      </c>
      <c r="G60" s="119">
        <v>73.696401007392893</v>
      </c>
      <c r="H60" s="120">
        <v>141.34640181650099</v>
      </c>
      <c r="I60" s="121">
        <v>135.38377734335401</v>
      </c>
      <c r="J60" s="120">
        <v>107.627083779839</v>
      </c>
      <c r="K60" s="121">
        <v>99.772971449914607</v>
      </c>
      <c r="L60" s="118">
        <v>3.3214604205608902</v>
      </c>
      <c r="M60" s="119">
        <v>4.4042385211518402</v>
      </c>
      <c r="N60" s="119">
        <v>7.8719839810199002</v>
      </c>
      <c r="O60" s="119">
        <v>6.8308602750368603</v>
      </c>
      <c r="P60" s="119">
        <v>-0.96514745308310901</v>
      </c>
      <c r="Q60" s="119">
        <v>2.3242559768235802</v>
      </c>
    </row>
    <row r="61" spans="1:18" x14ac:dyDescent="0.2">
      <c r="A61" s="63" t="s">
        <v>69</v>
      </c>
      <c r="B61" t="s">
        <v>75</v>
      </c>
      <c r="C61" s="41" t="s">
        <v>11</v>
      </c>
      <c r="D61" s="42" t="s">
        <v>12</v>
      </c>
      <c r="F61" s="122">
        <v>69.625967753391507</v>
      </c>
      <c r="G61" s="123">
        <v>67.219978228486298</v>
      </c>
      <c r="H61" s="124">
        <v>101.70618784327399</v>
      </c>
      <c r="I61" s="125">
        <v>96.953413658127005</v>
      </c>
      <c r="J61" s="124">
        <v>70.813917550962401</v>
      </c>
      <c r="K61" s="125">
        <v>65.172063552767199</v>
      </c>
      <c r="L61" s="122">
        <v>3.5792774533890901</v>
      </c>
      <c r="M61" s="123">
        <v>4.9021215507757603</v>
      </c>
      <c r="N61" s="123">
        <v>8.6568595355695006</v>
      </c>
      <c r="O61" s="123">
        <v>9.5579756360492603</v>
      </c>
      <c r="P61" s="123">
        <v>0.82932279133722897</v>
      </c>
      <c r="Q61" s="123">
        <v>4.4382840084124702</v>
      </c>
    </row>
    <row r="62" spans="1:18" x14ac:dyDescent="0.2">
      <c r="A62" s="19" t="s">
        <v>70</v>
      </c>
      <c r="B62" t="s">
        <v>76</v>
      </c>
      <c r="C62" s="41" t="s">
        <v>11</v>
      </c>
      <c r="D62" s="42" t="s">
        <v>12</v>
      </c>
      <c r="F62" s="118">
        <v>60.052864225554003</v>
      </c>
      <c r="G62" s="119">
        <v>60.756263608508398</v>
      </c>
      <c r="H62" s="120">
        <v>73.175175354728907</v>
      </c>
      <c r="I62" s="121">
        <v>72.079497278447107</v>
      </c>
      <c r="J62" s="120">
        <v>43.943788702586403</v>
      </c>
      <c r="K62" s="121">
        <v>43.792809374180997</v>
      </c>
      <c r="L62" s="118">
        <v>-1.1577396982258099</v>
      </c>
      <c r="M62" s="119">
        <v>1.5200967232736899</v>
      </c>
      <c r="N62" s="119">
        <v>0.34475826183111002</v>
      </c>
      <c r="O62" s="119">
        <v>-0.69626707289837597</v>
      </c>
      <c r="P62" s="119">
        <v>-1.0374486448142299</v>
      </c>
      <c r="Q62" s="119">
        <v>-2.1831773882303298</v>
      </c>
    </row>
  </sheetData>
  <sheetProtection selectLockedCells="1" selectUnlockedCells="1"/>
  <mergeCells count="6">
    <mergeCell ref="C6:D6"/>
    <mergeCell ref="F7:G7"/>
    <mergeCell ref="H7:I7"/>
    <mergeCell ref="J7:K7"/>
    <mergeCell ref="F1:Q1"/>
    <mergeCell ref="F6:Q6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A54F0F"/>
  </sheetPr>
  <dimension ref="A1:R62"/>
  <sheetViews>
    <sheetView zoomScale="64" workbookViewId="0">
      <selection activeCell="N21" sqref="N21"/>
    </sheetView>
  </sheetViews>
  <sheetFormatPr defaultColWidth="8.85546875" defaultRowHeight="12.75" x14ac:dyDescent="0.2"/>
  <cols>
    <col min="1" max="1" width="50.5703125" bestFit="1" customWidth="1"/>
    <col min="2" max="2" width="21.7109375" customWidth="1"/>
    <col min="12" max="12" width="12.140625" customWidth="1"/>
  </cols>
  <sheetData>
    <row r="1" spans="1:18" ht="25.5" x14ac:dyDescent="0.35">
      <c r="A1" s="43" t="s">
        <v>88</v>
      </c>
      <c r="B1" s="56" t="s">
        <v>60</v>
      </c>
      <c r="D1" s="46"/>
      <c r="E1" s="1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8" ht="25.5" x14ac:dyDescent="0.35">
      <c r="A2" s="24"/>
      <c r="B2" s="1"/>
      <c r="C2" s="22"/>
      <c r="D2" s="23"/>
      <c r="E2" s="1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</row>
    <row r="3" spans="1:18" x14ac:dyDescent="0.2">
      <c r="A3" s="25"/>
      <c r="B3" s="1"/>
      <c r="C3" s="25"/>
      <c r="D3" s="26"/>
      <c r="E3" s="1"/>
      <c r="F3" s="1"/>
      <c r="G3" s="16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x14ac:dyDescent="0.2">
      <c r="A4" s="1"/>
      <c r="B4" s="1"/>
      <c r="C4" s="1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2">
      <c r="A5" s="1"/>
      <c r="B5" s="1"/>
      <c r="C5" s="1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2">
      <c r="A6" s="2"/>
      <c r="B6" s="27"/>
      <c r="C6" s="144" t="s">
        <v>0</v>
      </c>
      <c r="D6" s="145"/>
      <c r="E6" s="28"/>
      <c r="F6" s="148" t="s">
        <v>89</v>
      </c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8" x14ac:dyDescent="0.2">
      <c r="A7" s="4"/>
      <c r="B7" s="29"/>
      <c r="C7" s="3"/>
      <c r="D7" s="17"/>
      <c r="E7" s="30"/>
      <c r="F7" s="146" t="s">
        <v>1</v>
      </c>
      <c r="G7" s="147"/>
      <c r="H7" s="146" t="s">
        <v>2</v>
      </c>
      <c r="I7" s="147"/>
      <c r="J7" s="146" t="s">
        <v>3</v>
      </c>
      <c r="K7" s="147"/>
      <c r="L7" s="49" t="s">
        <v>84</v>
      </c>
      <c r="M7" s="50"/>
      <c r="N7" s="50"/>
      <c r="O7" s="50"/>
      <c r="P7" s="50"/>
      <c r="Q7" s="51"/>
    </row>
    <row r="8" spans="1:18" ht="12.6" customHeight="1" x14ac:dyDescent="0.2">
      <c r="A8" s="6"/>
      <c r="B8" s="31"/>
      <c r="C8" s="5" t="s">
        <v>4</v>
      </c>
      <c r="D8" s="5" t="s">
        <v>5</v>
      </c>
      <c r="E8" s="32"/>
      <c r="F8" s="5">
        <v>2026</v>
      </c>
      <c r="G8" s="52">
        <v>2025</v>
      </c>
      <c r="H8" s="5">
        <v>2026</v>
      </c>
      <c r="I8" s="52">
        <v>2025</v>
      </c>
      <c r="J8" s="5">
        <v>2026</v>
      </c>
      <c r="K8" s="52">
        <v>2025</v>
      </c>
      <c r="L8" s="5" t="s">
        <v>6</v>
      </c>
      <c r="M8" s="53" t="s">
        <v>2</v>
      </c>
      <c r="N8" s="53" t="s">
        <v>3</v>
      </c>
      <c r="O8" s="54" t="s">
        <v>7</v>
      </c>
      <c r="P8" s="54" t="s">
        <v>8</v>
      </c>
      <c r="Q8" s="55" t="s">
        <v>9</v>
      </c>
    </row>
    <row r="9" spans="1:18" x14ac:dyDescent="0.2">
      <c r="A9" s="33" t="s">
        <v>10</v>
      </c>
      <c r="B9" s="19" t="s">
        <v>10</v>
      </c>
      <c r="C9" s="34" t="s">
        <v>11</v>
      </c>
      <c r="D9" s="35" t="s">
        <v>12</v>
      </c>
      <c r="E9" s="19"/>
      <c r="F9" s="109">
        <v>63.013061844361403</v>
      </c>
      <c r="G9" s="110">
        <v>62.203068734077</v>
      </c>
      <c r="H9" s="111">
        <v>165.98088291525099</v>
      </c>
      <c r="I9" s="112">
        <v>160.41141030589401</v>
      </c>
      <c r="J9" s="111">
        <v>104.589636401204</v>
      </c>
      <c r="K9" s="112">
        <v>99.780819809877997</v>
      </c>
      <c r="L9" s="109">
        <v>1.30217548228554</v>
      </c>
      <c r="M9" s="110">
        <v>3.4719927957347698</v>
      </c>
      <c r="N9" s="110">
        <v>4.8193797169531001</v>
      </c>
      <c r="O9" s="110">
        <v>5.3270899289068696</v>
      </c>
      <c r="P9" s="110">
        <v>0.484366739552134</v>
      </c>
      <c r="Q9" s="110">
        <v>1.79284952676447</v>
      </c>
      <c r="R9" s="58"/>
    </row>
    <row r="10" spans="1:18" x14ac:dyDescent="0.2">
      <c r="A10" s="36"/>
      <c r="B10" s="19"/>
      <c r="C10" s="37"/>
      <c r="D10" s="38"/>
      <c r="E10" s="1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57"/>
    </row>
    <row r="11" spans="1:18" x14ac:dyDescent="0.2">
      <c r="A11" s="33" t="s">
        <v>13</v>
      </c>
      <c r="B11" s="19" t="s">
        <v>13</v>
      </c>
      <c r="C11" s="34" t="s">
        <v>11</v>
      </c>
      <c r="D11" s="35" t="s">
        <v>12</v>
      </c>
      <c r="E11" s="19"/>
      <c r="F11" s="109">
        <v>63.801661262291901</v>
      </c>
      <c r="G11" s="110">
        <v>62.277937520694501</v>
      </c>
      <c r="H11" s="111">
        <v>137.98727911044301</v>
      </c>
      <c r="I11" s="112">
        <v>133.65249353040099</v>
      </c>
      <c r="J11" s="111">
        <v>88.038176403098205</v>
      </c>
      <c r="K11" s="112">
        <v>83.236016415713607</v>
      </c>
      <c r="L11" s="109">
        <v>2.4466509365231102</v>
      </c>
      <c r="M11" s="110">
        <v>3.24332563167314</v>
      </c>
      <c r="N11" s="110">
        <v>5.7693294251380802</v>
      </c>
      <c r="O11" s="110">
        <v>6.4420006125657903</v>
      </c>
      <c r="P11" s="110">
        <v>0.63597943854207395</v>
      </c>
      <c r="Q11" s="110">
        <v>3.0981905719543699</v>
      </c>
      <c r="R11" s="58"/>
    </row>
    <row r="12" spans="1:18" x14ac:dyDescent="0.2">
      <c r="A12" s="36"/>
      <c r="B12" s="19"/>
      <c r="C12" s="37"/>
      <c r="D12" s="38"/>
      <c r="E12" s="1"/>
      <c r="F12" s="114"/>
      <c r="G12" s="114"/>
      <c r="H12" s="115"/>
      <c r="I12" s="115"/>
      <c r="J12" s="115"/>
      <c r="K12" s="115"/>
      <c r="L12" s="114"/>
      <c r="M12" s="114"/>
      <c r="N12" s="114"/>
      <c r="O12" s="114"/>
      <c r="P12" s="114"/>
      <c r="Q12" s="114"/>
      <c r="R12" s="57"/>
    </row>
    <row r="13" spans="1:18" x14ac:dyDescent="0.2">
      <c r="A13" s="39" t="s">
        <v>14</v>
      </c>
      <c r="B13" s="19"/>
      <c r="C13" s="7"/>
      <c r="D13" s="18"/>
      <c r="E13" s="1"/>
      <c r="F13" s="116"/>
      <c r="G13" s="116"/>
      <c r="H13" s="117"/>
      <c r="I13" s="117"/>
      <c r="J13" s="117"/>
      <c r="K13" s="117"/>
      <c r="L13" s="116"/>
      <c r="M13" s="116"/>
      <c r="N13" s="116"/>
      <c r="O13" s="116"/>
      <c r="P13" s="116"/>
      <c r="Q13" s="116"/>
      <c r="R13" s="57"/>
    </row>
    <row r="14" spans="1:18" x14ac:dyDescent="0.2">
      <c r="A14" s="33" t="s">
        <v>15</v>
      </c>
      <c r="B14" s="19" t="s">
        <v>15</v>
      </c>
      <c r="C14" s="34" t="s">
        <v>11</v>
      </c>
      <c r="D14" s="35" t="s">
        <v>12</v>
      </c>
      <c r="E14" s="19"/>
      <c r="F14" s="109">
        <v>63.364168576824</v>
      </c>
      <c r="G14" s="110">
        <v>60.327707784960602</v>
      </c>
      <c r="H14" s="111">
        <v>127.943704295233</v>
      </c>
      <c r="I14" s="112">
        <v>125.989235206305</v>
      </c>
      <c r="J14" s="111">
        <v>81.070464473065201</v>
      </c>
      <c r="K14" s="112">
        <v>76.006417655766796</v>
      </c>
      <c r="L14" s="109">
        <v>5.0332772507897303</v>
      </c>
      <c r="M14" s="110">
        <v>1.5512984785786801</v>
      </c>
      <c r="N14" s="110">
        <v>6.6626568827825601</v>
      </c>
      <c r="O14" s="110">
        <v>4.4220382699449603</v>
      </c>
      <c r="P14" s="110">
        <v>-2.1006589169252901</v>
      </c>
      <c r="Q14" s="110">
        <v>2.8268863464821501</v>
      </c>
      <c r="R14" s="58"/>
    </row>
    <row r="15" spans="1:18" x14ac:dyDescent="0.2">
      <c r="A15" s="40" t="s">
        <v>16</v>
      </c>
      <c r="B15" s="19" t="s">
        <v>48</v>
      </c>
      <c r="C15" s="41" t="s">
        <v>11</v>
      </c>
      <c r="D15" s="42" t="s">
        <v>12</v>
      </c>
      <c r="E15" s="19"/>
      <c r="F15" s="118">
        <v>65.4416261313349</v>
      </c>
      <c r="G15" s="119">
        <v>63.975387026115399</v>
      </c>
      <c r="H15" s="120">
        <v>118.803386386482</v>
      </c>
      <c r="I15" s="121">
        <v>115.26583849325201</v>
      </c>
      <c r="J15" s="120">
        <v>77.746867950406894</v>
      </c>
      <c r="K15" s="121">
        <v>73.741766284955304</v>
      </c>
      <c r="L15" s="118">
        <v>2.2918800078863799</v>
      </c>
      <c r="M15" s="119">
        <v>3.0690341036619402</v>
      </c>
      <c r="N15" s="119">
        <v>5.43125269060537</v>
      </c>
      <c r="O15" s="119">
        <v>9.4608203047443595</v>
      </c>
      <c r="P15" s="119">
        <v>3.8219859020019502</v>
      </c>
      <c r="Q15" s="119">
        <v>6.2014612406805503</v>
      </c>
      <c r="R15" s="58"/>
    </row>
    <row r="16" spans="1:18" x14ac:dyDescent="0.2">
      <c r="A16" s="40" t="s">
        <v>17</v>
      </c>
      <c r="B16" s="19" t="s">
        <v>17</v>
      </c>
      <c r="C16" s="41" t="s">
        <v>11</v>
      </c>
      <c r="D16" s="42" t="s">
        <v>12</v>
      </c>
      <c r="E16" s="19"/>
      <c r="F16" s="122">
        <v>55.268798277423699</v>
      </c>
      <c r="G16" s="123">
        <v>55.814559019887596</v>
      </c>
      <c r="H16" s="124">
        <v>122.487196162787</v>
      </c>
      <c r="I16" s="125">
        <v>120.462388012147</v>
      </c>
      <c r="J16" s="124">
        <v>67.697201362883206</v>
      </c>
      <c r="K16" s="125">
        <v>67.235550653806101</v>
      </c>
      <c r="L16" s="122">
        <v>-0.97781072187538598</v>
      </c>
      <c r="M16" s="123">
        <v>1.6808633666100801</v>
      </c>
      <c r="N16" s="123">
        <v>0.68661698251590697</v>
      </c>
      <c r="O16" s="123">
        <v>1.86582490145242</v>
      </c>
      <c r="P16" s="123">
        <v>1.17116649091634</v>
      </c>
      <c r="Q16" s="123">
        <v>0.18190397752176901</v>
      </c>
      <c r="R16" s="58"/>
    </row>
    <row r="17" spans="1:18" x14ac:dyDescent="0.2">
      <c r="A17" s="40" t="s">
        <v>18</v>
      </c>
      <c r="B17" s="19" t="s">
        <v>18</v>
      </c>
      <c r="C17" s="41" t="s">
        <v>11</v>
      </c>
      <c r="D17" s="42" t="s">
        <v>12</v>
      </c>
      <c r="E17" s="19"/>
      <c r="F17" s="118">
        <v>69.543309647893693</v>
      </c>
      <c r="G17" s="119">
        <v>67.898265470442894</v>
      </c>
      <c r="H17" s="120">
        <v>198.22715460477701</v>
      </c>
      <c r="I17" s="121">
        <v>198.344026563791</v>
      </c>
      <c r="J17" s="120">
        <v>137.85372393300901</v>
      </c>
      <c r="K17" s="121">
        <v>134.67215370104901</v>
      </c>
      <c r="L17" s="118">
        <v>2.4228073663633301</v>
      </c>
      <c r="M17" s="119">
        <v>-5.8923861252215201E-2</v>
      </c>
      <c r="N17" s="119">
        <v>2.3624558934601501</v>
      </c>
      <c r="O17" s="119">
        <v>2.7391534995663398</v>
      </c>
      <c r="P17" s="119">
        <v>0.36800368144572898</v>
      </c>
      <c r="Q17" s="119">
        <v>2.79972706811161</v>
      </c>
      <c r="R17" s="58"/>
    </row>
    <row r="18" spans="1:18" x14ac:dyDescent="0.2">
      <c r="A18" s="36"/>
      <c r="B18" s="19"/>
      <c r="C18" s="37"/>
      <c r="D18" s="38"/>
      <c r="E18" s="1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57"/>
    </row>
    <row r="19" spans="1:18" x14ac:dyDescent="0.2">
      <c r="A19" s="39" t="s">
        <v>19</v>
      </c>
      <c r="B19" s="19"/>
      <c r="C19" s="7"/>
      <c r="D19" s="18"/>
      <c r="E19" s="1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57"/>
    </row>
    <row r="20" spans="1:18" x14ac:dyDescent="0.2">
      <c r="A20" s="33" t="s">
        <v>20</v>
      </c>
      <c r="B20" s="19" t="s">
        <v>20</v>
      </c>
      <c r="C20" s="34" t="s">
        <v>11</v>
      </c>
      <c r="D20" s="35" t="s">
        <v>12</v>
      </c>
      <c r="E20" s="19"/>
      <c r="F20" s="109">
        <v>75.912834871209299</v>
      </c>
      <c r="G20" s="110">
        <v>73.739507327502096</v>
      </c>
      <c r="H20" s="111">
        <v>221.03782120029601</v>
      </c>
      <c r="I20" s="112">
        <v>205.524960476811</v>
      </c>
      <c r="J20" s="111">
        <v>167.79607621069999</v>
      </c>
      <c r="K20" s="112">
        <v>151.553093290644</v>
      </c>
      <c r="L20" s="109">
        <v>2.94730412837546</v>
      </c>
      <c r="M20" s="110">
        <v>7.5479205481880696</v>
      </c>
      <c r="N20" s="110">
        <v>10.7176848504867</v>
      </c>
      <c r="O20" s="110">
        <v>10.2832461392069</v>
      </c>
      <c r="P20" s="110">
        <v>-0.39238420841842397</v>
      </c>
      <c r="Q20" s="110">
        <v>2.5433551639832199</v>
      </c>
      <c r="R20" s="58"/>
    </row>
    <row r="21" spans="1:18" x14ac:dyDescent="0.2">
      <c r="A21" s="40" t="s">
        <v>21</v>
      </c>
      <c r="B21" s="19" t="s">
        <v>21</v>
      </c>
      <c r="C21" s="41" t="s">
        <v>11</v>
      </c>
      <c r="D21" s="42" t="s">
        <v>12</v>
      </c>
      <c r="E21" s="19"/>
      <c r="F21" s="118">
        <v>67.021653226527405</v>
      </c>
      <c r="G21" s="119">
        <v>64.008540971612305</v>
      </c>
      <c r="H21" s="120">
        <v>160.37929609798499</v>
      </c>
      <c r="I21" s="121">
        <v>153.23409680668999</v>
      </c>
      <c r="J21" s="120">
        <v>107.488855677937</v>
      </c>
      <c r="K21" s="121">
        <v>98.082909636990607</v>
      </c>
      <c r="L21" s="118">
        <v>4.7073596885317999</v>
      </c>
      <c r="M21" s="119">
        <v>4.6629304053057599</v>
      </c>
      <c r="N21" s="119">
        <v>9.5897910000412203</v>
      </c>
      <c r="O21" s="119">
        <v>10.8595006780016</v>
      </c>
      <c r="P21" s="119">
        <v>1.15860215296876</v>
      </c>
      <c r="Q21" s="119">
        <v>5.9205014121998802</v>
      </c>
      <c r="R21" s="58"/>
    </row>
    <row r="22" spans="1:18" x14ac:dyDescent="0.2">
      <c r="A22" s="40" t="s">
        <v>22</v>
      </c>
      <c r="B22" s="19" t="s">
        <v>22</v>
      </c>
      <c r="C22" s="41" t="s">
        <v>11</v>
      </c>
      <c r="D22" s="42" t="s">
        <v>12</v>
      </c>
      <c r="E22" s="19"/>
      <c r="F22" s="122">
        <v>69.574189812887397</v>
      </c>
      <c r="G22" s="123">
        <v>66.476110079784803</v>
      </c>
      <c r="H22" s="124">
        <v>165.70645944280599</v>
      </c>
      <c r="I22" s="125">
        <v>159.393847142206</v>
      </c>
      <c r="J22" s="124">
        <v>115.28892662495301</v>
      </c>
      <c r="K22" s="125">
        <v>105.95882928665699</v>
      </c>
      <c r="L22" s="122">
        <v>4.6604407649367703</v>
      </c>
      <c r="M22" s="123">
        <v>3.96038643509771</v>
      </c>
      <c r="N22" s="123">
        <v>8.8053986639047999</v>
      </c>
      <c r="O22" s="123">
        <v>8.9703925908382391</v>
      </c>
      <c r="P22" s="123">
        <v>0.151641305449465</v>
      </c>
      <c r="Q22" s="123">
        <v>4.8191492236018796</v>
      </c>
      <c r="R22" s="58"/>
    </row>
    <row r="23" spans="1:18" x14ac:dyDescent="0.2">
      <c r="A23" s="40" t="s">
        <v>23</v>
      </c>
      <c r="B23" s="19" t="s">
        <v>23</v>
      </c>
      <c r="C23" s="41" t="s">
        <v>11</v>
      </c>
      <c r="D23" s="42" t="s">
        <v>12</v>
      </c>
      <c r="E23" s="19"/>
      <c r="F23" s="118">
        <v>71.128968918744903</v>
      </c>
      <c r="G23" s="119">
        <v>69.429565832563398</v>
      </c>
      <c r="H23" s="120">
        <v>174.201501030348</v>
      </c>
      <c r="I23" s="121">
        <v>168.67838083650801</v>
      </c>
      <c r="J23" s="120">
        <v>123.90773152386301</v>
      </c>
      <c r="K23" s="121">
        <v>117.11266746818499</v>
      </c>
      <c r="L23" s="118">
        <v>2.4476648612203298</v>
      </c>
      <c r="M23" s="119">
        <v>3.274349781193</v>
      </c>
      <c r="N23" s="119">
        <v>5.8021597514410299</v>
      </c>
      <c r="O23" s="119">
        <v>5.4495293451612703</v>
      </c>
      <c r="P23" s="119">
        <v>-0.33329225708453503</v>
      </c>
      <c r="Q23" s="119">
        <v>2.1062147266739601</v>
      </c>
      <c r="R23" s="58"/>
    </row>
    <row r="24" spans="1:18" x14ac:dyDescent="0.2">
      <c r="A24" s="40" t="s">
        <v>24</v>
      </c>
      <c r="B24" s="19" t="s">
        <v>24</v>
      </c>
      <c r="C24" s="41" t="s">
        <v>11</v>
      </c>
      <c r="D24" s="42" t="s">
        <v>12</v>
      </c>
      <c r="E24" s="19"/>
      <c r="F24" s="122">
        <v>66.007911578831198</v>
      </c>
      <c r="G24" s="123">
        <v>62.439904633606197</v>
      </c>
      <c r="H24" s="124">
        <v>107.431046500817</v>
      </c>
      <c r="I24" s="125">
        <v>104.51416441031201</v>
      </c>
      <c r="J24" s="124">
        <v>70.912990182472598</v>
      </c>
      <c r="K24" s="125">
        <v>65.258544586409698</v>
      </c>
      <c r="L24" s="122">
        <v>5.7143055649458203</v>
      </c>
      <c r="M24" s="123">
        <v>2.7908964368248501</v>
      </c>
      <c r="N24" s="123">
        <v>8.66468235217204</v>
      </c>
      <c r="O24" s="123">
        <v>8.1883686504447208</v>
      </c>
      <c r="P24" s="123">
        <v>-0.43833349660346099</v>
      </c>
      <c r="Q24" s="123">
        <v>5.2509243529529304</v>
      </c>
      <c r="R24" s="58"/>
    </row>
    <row r="25" spans="1:18" x14ac:dyDescent="0.2">
      <c r="A25" s="40" t="s">
        <v>25</v>
      </c>
      <c r="B25" s="19" t="s">
        <v>25</v>
      </c>
      <c r="C25" s="41" t="s">
        <v>11</v>
      </c>
      <c r="D25" s="42" t="s">
        <v>12</v>
      </c>
      <c r="E25" s="19"/>
      <c r="F25" s="118">
        <v>74.026535352323904</v>
      </c>
      <c r="G25" s="119">
        <v>72.651213607985397</v>
      </c>
      <c r="H25" s="120">
        <v>144.73507044833201</v>
      </c>
      <c r="I25" s="121">
        <v>137.09035735287</v>
      </c>
      <c r="J25" s="120">
        <v>107.14235809264601</v>
      </c>
      <c r="K25" s="121">
        <v>99.597808356384803</v>
      </c>
      <c r="L25" s="118">
        <v>1.8930471715992501</v>
      </c>
      <c r="M25" s="119">
        <v>5.5764046743159801</v>
      </c>
      <c r="N25" s="119">
        <v>7.5750158168793096</v>
      </c>
      <c r="O25" s="119">
        <v>12.3073575544874</v>
      </c>
      <c r="P25" s="119">
        <v>4.3991085677959099</v>
      </c>
      <c r="Q25" s="119">
        <v>6.3754329397134004</v>
      </c>
      <c r="R25" s="58"/>
    </row>
    <row r="26" spans="1:18" x14ac:dyDescent="0.2">
      <c r="A26" s="40" t="s">
        <v>26</v>
      </c>
      <c r="B26" s="19" t="s">
        <v>26</v>
      </c>
      <c r="C26" s="41" t="s">
        <v>11</v>
      </c>
      <c r="D26" s="42" t="s">
        <v>12</v>
      </c>
      <c r="E26" s="19"/>
      <c r="F26" s="122">
        <v>52.782820556405397</v>
      </c>
      <c r="G26" s="123">
        <v>49.379253750341903</v>
      </c>
      <c r="H26" s="124">
        <v>140.093815719227</v>
      </c>
      <c r="I26" s="125">
        <v>141.07657392451301</v>
      </c>
      <c r="J26" s="124">
        <v>73.945467361701304</v>
      </c>
      <c r="K26" s="125">
        <v>69.662559420474295</v>
      </c>
      <c r="L26" s="122">
        <v>6.8927060406212899</v>
      </c>
      <c r="M26" s="123">
        <v>-0.69661331994908005</v>
      </c>
      <c r="N26" s="123">
        <v>6.1480772122883103</v>
      </c>
      <c r="O26" s="123">
        <v>-4.8666044855309902</v>
      </c>
      <c r="P26" s="123">
        <v>-10.3767133490235</v>
      </c>
      <c r="Q26" s="123">
        <v>-4.19924365622831</v>
      </c>
      <c r="R26" s="58"/>
    </row>
    <row r="27" spans="1:18" x14ac:dyDescent="0.2">
      <c r="A27" s="40" t="s">
        <v>27</v>
      </c>
      <c r="B27" s="19" t="s">
        <v>27</v>
      </c>
      <c r="C27" s="41" t="s">
        <v>11</v>
      </c>
      <c r="D27" s="42" t="s">
        <v>12</v>
      </c>
      <c r="E27" s="19"/>
      <c r="F27" s="118">
        <v>61.473329790663001</v>
      </c>
      <c r="G27" s="119">
        <v>59.287245920273897</v>
      </c>
      <c r="H27" s="120">
        <v>155.355083069785</v>
      </c>
      <c r="I27" s="121">
        <v>154.565487949578</v>
      </c>
      <c r="J27" s="120">
        <v>95.501942562047503</v>
      </c>
      <c r="K27" s="121">
        <v>91.637620948537901</v>
      </c>
      <c r="L27" s="118">
        <v>3.6872751237741999</v>
      </c>
      <c r="M27" s="119">
        <v>0.51084826935252603</v>
      </c>
      <c r="N27" s="119">
        <v>4.21695977428279</v>
      </c>
      <c r="O27" s="119">
        <v>5.0900630061473304</v>
      </c>
      <c r="P27" s="119">
        <v>0.83777461341756998</v>
      </c>
      <c r="Q27" s="119">
        <v>4.5559407921056101</v>
      </c>
      <c r="R27" s="58"/>
    </row>
    <row r="28" spans="1:18" x14ac:dyDescent="0.2">
      <c r="A28" s="40" t="s">
        <v>28</v>
      </c>
      <c r="B28" s="19" t="s">
        <v>28</v>
      </c>
      <c r="C28" s="41" t="s">
        <v>11</v>
      </c>
      <c r="D28" s="42" t="s">
        <v>12</v>
      </c>
      <c r="E28" s="19"/>
      <c r="F28" s="122">
        <v>67.536095577755603</v>
      </c>
      <c r="G28" s="123">
        <v>65.457239768792405</v>
      </c>
      <c r="H28" s="124">
        <v>126.67883300411</v>
      </c>
      <c r="I28" s="125">
        <v>121.123580336206</v>
      </c>
      <c r="J28" s="124">
        <v>85.553937734441703</v>
      </c>
      <c r="K28" s="125">
        <v>79.284152397216502</v>
      </c>
      <c r="L28" s="122">
        <v>3.17589897818198</v>
      </c>
      <c r="M28" s="123">
        <v>4.58643366756875</v>
      </c>
      <c r="N28" s="123">
        <v>7.9079931457340402</v>
      </c>
      <c r="O28" s="123">
        <v>9.9664242723854493</v>
      </c>
      <c r="P28" s="123">
        <v>1.90757984338695</v>
      </c>
      <c r="Q28" s="123">
        <v>5.14406163032307</v>
      </c>
      <c r="R28" s="58"/>
    </row>
    <row r="29" spans="1:18" x14ac:dyDescent="0.2">
      <c r="A29" s="40" t="s">
        <v>29</v>
      </c>
      <c r="B29" s="19" t="s">
        <v>29</v>
      </c>
      <c r="C29" s="41" t="s">
        <v>11</v>
      </c>
      <c r="D29" s="42" t="s">
        <v>12</v>
      </c>
      <c r="E29" s="19"/>
      <c r="F29" s="118">
        <v>66.699692903705895</v>
      </c>
      <c r="G29" s="119">
        <v>63.642292686865297</v>
      </c>
      <c r="H29" s="120">
        <v>95.380830982849403</v>
      </c>
      <c r="I29" s="121">
        <v>93.436811816539105</v>
      </c>
      <c r="J29" s="120">
        <v>63.618721354563398</v>
      </c>
      <c r="K29" s="121">
        <v>59.4653292535574</v>
      </c>
      <c r="L29" s="118">
        <v>4.8040384589595204</v>
      </c>
      <c r="M29" s="119">
        <v>2.0805709532633601</v>
      </c>
      <c r="N29" s="119">
        <v>6.9845608409836002</v>
      </c>
      <c r="O29" s="119">
        <v>5.4662029674656303</v>
      </c>
      <c r="P29" s="119">
        <v>-1.4192308325448699</v>
      </c>
      <c r="Q29" s="119">
        <v>3.31662723139778</v>
      </c>
      <c r="R29" s="58"/>
    </row>
    <row r="30" spans="1:18" x14ac:dyDescent="0.2">
      <c r="A30" s="40" t="s">
        <v>30</v>
      </c>
      <c r="B30" s="19" t="s">
        <v>30</v>
      </c>
      <c r="C30" s="41" t="s">
        <v>11</v>
      </c>
      <c r="D30" s="42" t="s">
        <v>12</v>
      </c>
      <c r="E30" s="19"/>
      <c r="F30" s="122">
        <v>72.595613035155196</v>
      </c>
      <c r="G30" s="123">
        <v>68.734025104695405</v>
      </c>
      <c r="H30" s="124">
        <v>103.380839868995</v>
      </c>
      <c r="I30" s="125">
        <v>99.200756048236201</v>
      </c>
      <c r="J30" s="124">
        <v>75.049954463789803</v>
      </c>
      <c r="K30" s="125">
        <v>68.184672566242298</v>
      </c>
      <c r="L30" s="122">
        <v>5.6181606192536204</v>
      </c>
      <c r="M30" s="123">
        <v>4.2137620591592304</v>
      </c>
      <c r="N30" s="123">
        <v>10.068658599009501</v>
      </c>
      <c r="O30" s="123">
        <v>8.3492955974888705</v>
      </c>
      <c r="P30" s="123">
        <v>-1.562082270653</v>
      </c>
      <c r="Q30" s="123">
        <v>3.96831805763044</v>
      </c>
      <c r="R30" s="58"/>
    </row>
    <row r="31" spans="1:18" x14ac:dyDescent="0.2">
      <c r="A31" s="19" t="s">
        <v>64</v>
      </c>
      <c r="B31" s="19" t="s">
        <v>64</v>
      </c>
      <c r="C31" s="41" t="s">
        <v>11</v>
      </c>
      <c r="D31" s="42" t="s">
        <v>12</v>
      </c>
      <c r="E31" s="19"/>
      <c r="F31" s="118">
        <v>67.4384765296236</v>
      </c>
      <c r="G31" s="119">
        <v>65.108084552456205</v>
      </c>
      <c r="H31" s="120">
        <v>193.68946518902999</v>
      </c>
      <c r="I31" s="121">
        <v>188.79345881832401</v>
      </c>
      <c r="J31" s="120">
        <v>130.62122452185801</v>
      </c>
      <c r="K31" s="121">
        <v>122.91980479694099</v>
      </c>
      <c r="L31" s="118">
        <v>3.5792666812212</v>
      </c>
      <c r="M31" s="119">
        <v>2.5933135614710801</v>
      </c>
      <c r="N31" s="119">
        <v>6.2654018509376099</v>
      </c>
      <c r="O31" s="119">
        <v>6.2654018509376099</v>
      </c>
      <c r="P31" s="119">
        <v>0</v>
      </c>
      <c r="Q31" s="119">
        <v>3.5792666812212</v>
      </c>
      <c r="R31" s="58"/>
    </row>
    <row r="32" spans="1:18" x14ac:dyDescent="0.2">
      <c r="A32" s="40" t="s">
        <v>31</v>
      </c>
      <c r="B32" s="19" t="s">
        <v>31</v>
      </c>
      <c r="C32" s="41" t="s">
        <v>11</v>
      </c>
      <c r="D32" s="42" t="s">
        <v>12</v>
      </c>
      <c r="E32" s="19"/>
      <c r="F32" s="122">
        <v>64.844123772816602</v>
      </c>
      <c r="G32" s="123">
        <v>62.672823925493603</v>
      </c>
      <c r="H32" s="124">
        <v>115.53970821378699</v>
      </c>
      <c r="I32" s="125">
        <v>111.53198426964499</v>
      </c>
      <c r="J32" s="124">
        <v>74.920711400899293</v>
      </c>
      <c r="K32" s="125">
        <v>69.900244121924302</v>
      </c>
      <c r="L32" s="122">
        <v>3.4644997804858302</v>
      </c>
      <c r="M32" s="123">
        <v>3.5933404846918702</v>
      </c>
      <c r="N32" s="123">
        <v>7.1823315383819599</v>
      </c>
      <c r="O32" s="123">
        <v>9.0278638652325807</v>
      </c>
      <c r="P32" s="123">
        <v>1.7218624565838301</v>
      </c>
      <c r="Q32" s="123">
        <v>5.2460161580982803</v>
      </c>
      <c r="R32" s="58"/>
    </row>
    <row r="33" spans="1:18" x14ac:dyDescent="0.2">
      <c r="A33" s="40" t="s">
        <v>32</v>
      </c>
      <c r="B33" s="19" t="s">
        <v>32</v>
      </c>
      <c r="C33" s="41" t="s">
        <v>11</v>
      </c>
      <c r="D33" s="42" t="s">
        <v>12</v>
      </c>
      <c r="E33" s="19"/>
      <c r="F33" s="118">
        <v>62.299560124471</v>
      </c>
      <c r="G33" s="119">
        <v>61.016127839599498</v>
      </c>
      <c r="H33" s="120">
        <v>98.802282491151999</v>
      </c>
      <c r="I33" s="121">
        <v>96.116234987004404</v>
      </c>
      <c r="J33" s="120">
        <v>61.553387384924903</v>
      </c>
      <c r="K33" s="121">
        <v>58.646404814280402</v>
      </c>
      <c r="L33" s="118">
        <v>2.1034312243567199</v>
      </c>
      <c r="M33" s="119">
        <v>2.7945825224123499</v>
      </c>
      <c r="N33" s="119">
        <v>4.9567958681359103</v>
      </c>
      <c r="O33" s="119">
        <v>4.69820553614014</v>
      </c>
      <c r="P33" s="119">
        <v>-0.246377883258418</v>
      </c>
      <c r="Q33" s="119">
        <v>1.8518709517719301</v>
      </c>
      <c r="R33" s="58"/>
    </row>
    <row r="34" spans="1:18" x14ac:dyDescent="0.2">
      <c r="A34" s="40" t="s">
        <v>33</v>
      </c>
      <c r="B34" s="19" t="s">
        <v>33</v>
      </c>
      <c r="C34" s="41" t="s">
        <v>11</v>
      </c>
      <c r="D34" s="42" t="s">
        <v>12</v>
      </c>
      <c r="E34" s="19"/>
      <c r="F34" s="122">
        <v>65.1794291039716</v>
      </c>
      <c r="G34" s="123">
        <v>64.645475492249602</v>
      </c>
      <c r="H34" s="124">
        <v>100.34067413587999</v>
      </c>
      <c r="I34" s="125">
        <v>96.552199944753596</v>
      </c>
      <c r="J34" s="124">
        <v>65.401478560843103</v>
      </c>
      <c r="K34" s="125">
        <v>62.416628752513603</v>
      </c>
      <c r="L34" s="122">
        <v>0.82597213131490399</v>
      </c>
      <c r="M34" s="123">
        <v>3.9237575045355499</v>
      </c>
      <c r="N34" s="123">
        <v>4.7821387793382897</v>
      </c>
      <c r="O34" s="123">
        <v>14.929588762968599</v>
      </c>
      <c r="P34" s="123">
        <v>9.6843317972350196</v>
      </c>
      <c r="Q34" s="123">
        <v>10.5902938102991</v>
      </c>
      <c r="R34" s="58"/>
    </row>
    <row r="35" spans="1:18" x14ac:dyDescent="0.2">
      <c r="A35" s="40" t="s">
        <v>17</v>
      </c>
      <c r="B35" s="40" t="s">
        <v>46</v>
      </c>
      <c r="C35" s="41" t="s">
        <v>11</v>
      </c>
      <c r="D35" s="42" t="s">
        <v>12</v>
      </c>
      <c r="E35" s="19"/>
      <c r="F35" s="118">
        <v>49.625805154508399</v>
      </c>
      <c r="G35" s="119">
        <v>51.128474235123299</v>
      </c>
      <c r="H35" s="120">
        <v>119.590708243188</v>
      </c>
      <c r="I35" s="121">
        <v>115.49974148428799</v>
      </c>
      <c r="J35" s="120">
        <v>59.347851855661602</v>
      </c>
      <c r="K35" s="121">
        <v>59.053255566428398</v>
      </c>
      <c r="L35" s="118">
        <v>-2.9390063034242302</v>
      </c>
      <c r="M35" s="119">
        <v>3.5419704895678099</v>
      </c>
      <c r="N35" s="119">
        <v>0.49886545018974698</v>
      </c>
      <c r="O35" s="119">
        <v>-0.31544508393538201</v>
      </c>
      <c r="P35" s="119">
        <v>-0.81026838509806398</v>
      </c>
      <c r="Q35" s="119">
        <v>-3.7254608496096102</v>
      </c>
      <c r="R35" s="58"/>
    </row>
    <row r="36" spans="1:18" x14ac:dyDescent="0.2">
      <c r="A36" s="40" t="s">
        <v>34</v>
      </c>
      <c r="B36" s="19" t="s">
        <v>34</v>
      </c>
      <c r="C36" s="41" t="s">
        <v>11</v>
      </c>
      <c r="D36" s="42" t="s">
        <v>12</v>
      </c>
      <c r="E36" s="19"/>
      <c r="F36" s="122">
        <v>59.764787060437001</v>
      </c>
      <c r="G36" s="123">
        <v>60.293967149362899</v>
      </c>
      <c r="H36" s="124">
        <v>109.90826140196501</v>
      </c>
      <c r="I36" s="125">
        <v>111.842693915254</v>
      </c>
      <c r="J36" s="124">
        <v>65.686438388713398</v>
      </c>
      <c r="K36" s="125">
        <v>67.434397128226095</v>
      </c>
      <c r="L36" s="122">
        <v>-0.87766672843902704</v>
      </c>
      <c r="M36" s="123">
        <v>-1.7296011438658501</v>
      </c>
      <c r="N36" s="123">
        <v>-2.5920877385304602</v>
      </c>
      <c r="O36" s="123">
        <v>0.85061650014558698</v>
      </c>
      <c r="P36" s="123">
        <v>3.53431683191699</v>
      </c>
      <c r="Q36" s="123">
        <v>2.62563058056661</v>
      </c>
      <c r="R36" s="58"/>
    </row>
    <row r="37" spans="1:18" x14ac:dyDescent="0.2">
      <c r="A37" s="40" t="s">
        <v>35</v>
      </c>
      <c r="B37" s="19" t="s">
        <v>35</v>
      </c>
      <c r="C37" s="41" t="s">
        <v>11</v>
      </c>
      <c r="D37" s="42" t="s">
        <v>12</v>
      </c>
      <c r="E37" s="19"/>
      <c r="F37" s="118">
        <v>63.167736168849203</v>
      </c>
      <c r="G37" s="119">
        <v>61.947255606856899</v>
      </c>
      <c r="H37" s="120">
        <v>173.913451617747</v>
      </c>
      <c r="I37" s="121">
        <v>171.87726176487101</v>
      </c>
      <c r="J37" s="120">
        <v>109.857190280038</v>
      </c>
      <c r="K37" s="121">
        <v>106.473246675551</v>
      </c>
      <c r="L37" s="118">
        <v>1.97019311030982</v>
      </c>
      <c r="M37" s="119">
        <v>1.1846766884509301</v>
      </c>
      <c r="N37" s="119">
        <v>3.17821021725607</v>
      </c>
      <c r="O37" s="119">
        <v>6.6700996577170999</v>
      </c>
      <c r="P37" s="119">
        <v>3.3843283704072502</v>
      </c>
      <c r="Q37" s="119">
        <v>5.4211992851011104</v>
      </c>
      <c r="R37" s="58"/>
    </row>
    <row r="38" spans="1:18" x14ac:dyDescent="0.2">
      <c r="A38" s="40" t="s">
        <v>36</v>
      </c>
      <c r="B38" s="19" t="s">
        <v>47</v>
      </c>
      <c r="C38" s="41" t="s">
        <v>11</v>
      </c>
      <c r="D38" s="42" t="s">
        <v>12</v>
      </c>
      <c r="E38" s="19"/>
      <c r="F38" s="122">
        <v>55.806971947477599</v>
      </c>
      <c r="G38" s="123">
        <v>61.933585735411299</v>
      </c>
      <c r="H38" s="124">
        <v>111.96393110312501</v>
      </c>
      <c r="I38" s="125">
        <v>113.608210401436</v>
      </c>
      <c r="J38" s="124">
        <v>62.4836796220144</v>
      </c>
      <c r="K38" s="125">
        <v>70.361638391439996</v>
      </c>
      <c r="L38" s="122">
        <v>-9.8922316787978097</v>
      </c>
      <c r="M38" s="123">
        <v>-1.44732435490406</v>
      </c>
      <c r="N38" s="123">
        <v>-11.196383355371101</v>
      </c>
      <c r="O38" s="123">
        <v>-9.7634548142003599</v>
      </c>
      <c r="P38" s="123">
        <v>1.6135925487190199</v>
      </c>
      <c r="Q38" s="123">
        <v>-8.4382594433498994</v>
      </c>
      <c r="R38" s="58"/>
    </row>
    <row r="39" spans="1:18" x14ac:dyDescent="0.2">
      <c r="A39" s="40" t="s">
        <v>37</v>
      </c>
      <c r="B39" s="19" t="s">
        <v>37</v>
      </c>
      <c r="C39" s="41" t="s">
        <v>11</v>
      </c>
      <c r="D39" s="42" t="s">
        <v>12</v>
      </c>
      <c r="E39" s="19"/>
      <c r="F39" s="118">
        <v>56.011158292072402</v>
      </c>
      <c r="G39" s="119">
        <v>56.652487262983897</v>
      </c>
      <c r="H39" s="120">
        <v>110.36272501046</v>
      </c>
      <c r="I39" s="121">
        <v>104.57364161261</v>
      </c>
      <c r="J39" s="120">
        <v>61.815440601053901</v>
      </c>
      <c r="K39" s="121">
        <v>59.2435689950225</v>
      </c>
      <c r="L39" s="118">
        <v>-1.1320402720084599</v>
      </c>
      <c r="M39" s="119">
        <v>5.53589155792812</v>
      </c>
      <c r="N39" s="119">
        <v>4.34118276406919</v>
      </c>
      <c r="O39" s="119">
        <v>7.0974323313585801</v>
      </c>
      <c r="P39" s="119">
        <v>2.6415740115977702</v>
      </c>
      <c r="Q39" s="119">
        <v>1.4796300579631001</v>
      </c>
      <c r="R39" s="58"/>
    </row>
    <row r="40" spans="1:18" x14ac:dyDescent="0.2">
      <c r="A40" s="40" t="s">
        <v>38</v>
      </c>
      <c r="B40" s="19" t="s">
        <v>38</v>
      </c>
      <c r="C40" s="41" t="s">
        <v>11</v>
      </c>
      <c r="D40" s="42" t="s">
        <v>12</v>
      </c>
      <c r="E40" s="19"/>
      <c r="F40" s="122">
        <v>52.303528071634901</v>
      </c>
      <c r="G40" s="123">
        <v>53.5208859949797</v>
      </c>
      <c r="H40" s="124">
        <v>113.324276219259</v>
      </c>
      <c r="I40" s="125">
        <v>115.12514497487</v>
      </c>
      <c r="J40" s="124">
        <v>59.272594624317698</v>
      </c>
      <c r="K40" s="125">
        <v>61.615997593555697</v>
      </c>
      <c r="L40" s="122">
        <v>-2.2745474046505998</v>
      </c>
      <c r="M40" s="123">
        <v>-1.5642705648744</v>
      </c>
      <c r="N40" s="123">
        <v>-3.8032378939899498</v>
      </c>
      <c r="O40" s="123">
        <v>-2.9527005336631</v>
      </c>
      <c r="P40" s="123">
        <v>0.88416422934229699</v>
      </c>
      <c r="Q40" s="123">
        <v>-1.4104939098396601</v>
      </c>
      <c r="R40" s="58"/>
    </row>
    <row r="41" spans="1:18" x14ac:dyDescent="0.2">
      <c r="A41" s="40" t="s">
        <v>39</v>
      </c>
      <c r="B41" s="19" t="s">
        <v>39</v>
      </c>
      <c r="C41" s="41" t="s">
        <v>11</v>
      </c>
      <c r="D41" s="42" t="s">
        <v>12</v>
      </c>
      <c r="E41" s="19"/>
      <c r="F41" s="118">
        <v>57.437172872044201</v>
      </c>
      <c r="G41" s="119">
        <v>56.1832378762956</v>
      </c>
      <c r="H41" s="120">
        <v>124.57177029782</v>
      </c>
      <c r="I41" s="121">
        <v>121.48764328588901</v>
      </c>
      <c r="J41" s="120">
        <v>71.550503055725201</v>
      </c>
      <c r="K41" s="121">
        <v>68.255691617616904</v>
      </c>
      <c r="L41" s="118">
        <v>2.2318667331162998</v>
      </c>
      <c r="M41" s="119">
        <v>2.5386343240467002</v>
      </c>
      <c r="N41" s="119">
        <v>4.8271599921168802</v>
      </c>
      <c r="O41" s="119">
        <v>2.6025337181474102</v>
      </c>
      <c r="P41" s="119">
        <v>-2.12218500829055</v>
      </c>
      <c r="Q41" s="119">
        <v>6.2317383610528097E-2</v>
      </c>
      <c r="R41" s="58"/>
    </row>
    <row r="42" spans="1:18" x14ac:dyDescent="0.2">
      <c r="A42" s="2" t="s">
        <v>81</v>
      </c>
      <c r="B42" s="19" t="s">
        <v>81</v>
      </c>
      <c r="C42" s="41" t="s">
        <v>11</v>
      </c>
      <c r="D42" s="42">
        <v>1</v>
      </c>
      <c r="E42" s="1"/>
      <c r="F42" s="122">
        <v>57.492082646754298</v>
      </c>
      <c r="G42" s="123">
        <v>61.323347702698904</v>
      </c>
      <c r="H42" s="124">
        <v>128.07129936790901</v>
      </c>
      <c r="I42" s="125">
        <v>125.8590221818</v>
      </c>
      <c r="J42" s="124">
        <v>73.630857279370701</v>
      </c>
      <c r="K42" s="125">
        <v>77.180965787762702</v>
      </c>
      <c r="L42" s="122">
        <v>-6.2476449826564</v>
      </c>
      <c r="M42" s="123">
        <v>1.75774223234724</v>
      </c>
      <c r="N42" s="123">
        <v>-4.59972024469642</v>
      </c>
      <c r="O42" s="123">
        <v>-4.0220854595769699</v>
      </c>
      <c r="P42" s="123">
        <v>0.60548542058896904</v>
      </c>
      <c r="Q42" s="123">
        <v>-5.6799881415675699</v>
      </c>
      <c r="R42" s="57"/>
    </row>
    <row r="43" spans="1:18" x14ac:dyDescent="0.2">
      <c r="A43" s="2" t="s">
        <v>82</v>
      </c>
      <c r="B43" s="19" t="s">
        <v>82</v>
      </c>
      <c r="C43" s="41" t="s">
        <v>11</v>
      </c>
      <c r="D43" s="42">
        <v>1</v>
      </c>
      <c r="E43" s="1"/>
      <c r="F43" s="118">
        <v>52.409109407854501</v>
      </c>
      <c r="G43" s="119">
        <v>51.803067571570203</v>
      </c>
      <c r="H43" s="120">
        <v>103.48814216658501</v>
      </c>
      <c r="I43" s="121">
        <v>103.439514786603</v>
      </c>
      <c r="J43" s="120">
        <v>54.237213652241699</v>
      </c>
      <c r="K43" s="121">
        <v>53.584841740608603</v>
      </c>
      <c r="L43" s="118">
        <v>1.1698956542429499</v>
      </c>
      <c r="M43" s="119">
        <v>4.7010448649146698E-2</v>
      </c>
      <c r="N43" s="119">
        <v>1.2174560760878901</v>
      </c>
      <c r="O43" s="119">
        <v>2.49270573410181</v>
      </c>
      <c r="P43" s="119">
        <v>1.2599107974569901</v>
      </c>
      <c r="Q43" s="119">
        <v>2.44454609336674</v>
      </c>
      <c r="R43" s="57"/>
    </row>
    <row r="44" spans="1:18" x14ac:dyDescent="0.2">
      <c r="A44" s="2" t="s">
        <v>83</v>
      </c>
      <c r="B44" s="19" t="s">
        <v>83</v>
      </c>
      <c r="C44" s="41" t="s">
        <v>11</v>
      </c>
      <c r="D44" s="42">
        <v>1</v>
      </c>
      <c r="E44" s="1"/>
      <c r="F44" s="122">
        <v>69.532571671332207</v>
      </c>
      <c r="G44" s="123">
        <v>69.515002029668096</v>
      </c>
      <c r="H44" s="124">
        <v>110.331187677805</v>
      </c>
      <c r="I44" s="125">
        <v>106.578675083072</v>
      </c>
      <c r="J44" s="124">
        <v>76.716112147901995</v>
      </c>
      <c r="K44" s="125">
        <v>74.088168147191098</v>
      </c>
      <c r="L44" s="122">
        <v>2.5274604259583999E-2</v>
      </c>
      <c r="M44" s="123">
        <v>3.5208850098841502</v>
      </c>
      <c r="N44" s="123">
        <v>3.54704950389642</v>
      </c>
      <c r="O44" s="123">
        <v>12.501407781604501</v>
      </c>
      <c r="P44" s="123">
        <v>8.6476228155309691</v>
      </c>
      <c r="Q44" s="123">
        <v>8.6750830722350507</v>
      </c>
      <c r="R44" s="57"/>
    </row>
    <row r="45" spans="1:18" x14ac:dyDescent="0.2">
      <c r="B45" s="19"/>
      <c r="C45" s="41"/>
      <c r="D45" s="42"/>
      <c r="F45" s="59"/>
      <c r="G45" s="60"/>
      <c r="H45" s="61"/>
      <c r="I45" s="62"/>
      <c r="J45" s="61"/>
      <c r="K45" s="62"/>
      <c r="L45" s="59"/>
      <c r="M45" s="60"/>
      <c r="N45" s="60"/>
      <c r="O45" s="60"/>
      <c r="P45" s="60"/>
      <c r="Q45" s="60"/>
    </row>
    <row r="46" spans="1:18" x14ac:dyDescent="0.2">
      <c r="B46" s="19"/>
      <c r="C46" s="41"/>
      <c r="D46" s="42"/>
    </row>
    <row r="47" spans="1:18" x14ac:dyDescent="0.2">
      <c r="A47" s="33" t="s">
        <v>50</v>
      </c>
      <c r="B47" s="19" t="s">
        <v>50</v>
      </c>
      <c r="C47" s="41" t="s">
        <v>11</v>
      </c>
      <c r="D47" s="42" t="s">
        <v>12</v>
      </c>
      <c r="F47" s="109">
        <v>63.990671613182499</v>
      </c>
      <c r="G47" s="110">
        <v>62.4272210474318</v>
      </c>
      <c r="H47" s="111">
        <v>127.5955859516</v>
      </c>
      <c r="I47" s="112">
        <v>124.09193011364</v>
      </c>
      <c r="J47" s="111">
        <v>81.649272399204804</v>
      </c>
      <c r="K47" s="112">
        <v>77.467143514066805</v>
      </c>
      <c r="L47" s="109">
        <v>2.5044372302954701</v>
      </c>
      <c r="M47" s="110">
        <v>2.8234356857466301</v>
      </c>
      <c r="N47" s="110">
        <v>5.3985840905293898</v>
      </c>
      <c r="O47" s="110">
        <v>8.6322059086125105</v>
      </c>
      <c r="P47" s="110">
        <v>3.0679936035057902</v>
      </c>
      <c r="Q47" s="110">
        <v>5.6492668078305499</v>
      </c>
    </row>
    <row r="48" spans="1:18" x14ac:dyDescent="0.2">
      <c r="A48" s="40" t="s">
        <v>51</v>
      </c>
      <c r="B48" s="19" t="s">
        <v>51</v>
      </c>
      <c r="C48" s="41" t="s">
        <v>11</v>
      </c>
      <c r="D48" s="42" t="s">
        <v>12</v>
      </c>
      <c r="F48" s="118">
        <v>52.810023234099802</v>
      </c>
      <c r="G48" s="119">
        <v>56.554534013097502</v>
      </c>
      <c r="H48" s="120">
        <v>115.494872083747</v>
      </c>
      <c r="I48" s="121">
        <v>114.423245751012</v>
      </c>
      <c r="J48" s="120">
        <v>60.992868781621098</v>
      </c>
      <c r="K48" s="121">
        <v>64.711533437146599</v>
      </c>
      <c r="L48" s="118">
        <v>-6.62106203214495</v>
      </c>
      <c r="M48" s="119">
        <v>0.93654600138425703</v>
      </c>
      <c r="N48" s="119">
        <v>-5.7465253224719204</v>
      </c>
      <c r="O48" s="119">
        <v>-7.4072555019475503</v>
      </c>
      <c r="P48" s="119">
        <v>-1.7619829774525899</v>
      </c>
      <c r="Q48" s="119">
        <v>-8.2663830236645701</v>
      </c>
    </row>
    <row r="49" spans="1:17" x14ac:dyDescent="0.2">
      <c r="A49" s="40" t="s">
        <v>52</v>
      </c>
      <c r="B49" s="19" t="s">
        <v>52</v>
      </c>
      <c r="C49" s="41" t="s">
        <v>11</v>
      </c>
      <c r="D49" s="42" t="s">
        <v>12</v>
      </c>
      <c r="F49" s="122">
        <v>51.7240203008744</v>
      </c>
      <c r="G49" s="123">
        <v>51.063749142443399</v>
      </c>
      <c r="H49" s="124">
        <v>114.81026475847101</v>
      </c>
      <c r="I49" s="125">
        <v>117.116328736212</v>
      </c>
      <c r="J49" s="124">
        <v>59.384484651159198</v>
      </c>
      <c r="K49" s="125">
        <v>59.803988310698799</v>
      </c>
      <c r="L49" s="122">
        <v>1.29303306067308</v>
      </c>
      <c r="M49" s="123">
        <v>-1.96903711260905</v>
      </c>
      <c r="N49" s="123">
        <v>-0.70146435277892705</v>
      </c>
      <c r="O49" s="123">
        <v>-0.70146435277892705</v>
      </c>
      <c r="P49" s="123">
        <v>0</v>
      </c>
      <c r="Q49" s="123">
        <v>1.29303306067308</v>
      </c>
    </row>
    <row r="50" spans="1:17" x14ac:dyDescent="0.2">
      <c r="A50" s="40" t="s">
        <v>53</v>
      </c>
      <c r="B50" s="19" t="s">
        <v>53</v>
      </c>
      <c r="C50" s="41" t="s">
        <v>11</v>
      </c>
      <c r="D50" s="42" t="s">
        <v>12</v>
      </c>
      <c r="F50" s="118">
        <v>63.326050463424998</v>
      </c>
      <c r="G50" s="119">
        <v>60.247131425256697</v>
      </c>
      <c r="H50" s="120">
        <v>127.651181225074</v>
      </c>
      <c r="I50" s="121">
        <v>125.71413721888</v>
      </c>
      <c r="J50" s="120">
        <v>80.836451439748998</v>
      </c>
      <c r="K50" s="121">
        <v>75.739161470386605</v>
      </c>
      <c r="L50" s="118">
        <v>5.1104823836932001</v>
      </c>
      <c r="M50" s="119">
        <v>1.5408322795245299</v>
      </c>
      <c r="N50" s="119">
        <v>6.73005862542509</v>
      </c>
      <c r="O50" s="119">
        <v>4.4820360937412502</v>
      </c>
      <c r="P50" s="119">
        <v>-2.1062693683823399</v>
      </c>
      <c r="Q50" s="119">
        <v>2.89657249028655</v>
      </c>
    </row>
    <row r="51" spans="1:17" x14ac:dyDescent="0.2">
      <c r="A51" s="40" t="s">
        <v>54</v>
      </c>
      <c r="B51" s="19" t="s">
        <v>54</v>
      </c>
      <c r="C51" s="41" t="s">
        <v>11</v>
      </c>
      <c r="D51" s="42" t="s">
        <v>12</v>
      </c>
      <c r="F51" s="122">
        <v>70.745240158606705</v>
      </c>
      <c r="G51" s="123">
        <v>68.359866383971905</v>
      </c>
      <c r="H51" s="124">
        <v>162.84094012551699</v>
      </c>
      <c r="I51" s="125">
        <v>155.34603417311399</v>
      </c>
      <c r="J51" s="124">
        <v>115.20221416833</v>
      </c>
      <c r="K51" s="125">
        <v>106.19434139354</v>
      </c>
      <c r="L51" s="122">
        <v>3.4894359816860598</v>
      </c>
      <c r="M51" s="123">
        <v>4.8246522624780201</v>
      </c>
      <c r="N51" s="123">
        <v>8.4824413962022192</v>
      </c>
      <c r="O51" s="123">
        <v>9.4134720344260501</v>
      </c>
      <c r="P51" s="123">
        <v>0.85823164213597902</v>
      </c>
      <c r="Q51" s="123">
        <v>4.37761506754895</v>
      </c>
    </row>
    <row r="52" spans="1:17" x14ac:dyDescent="0.2">
      <c r="A52" s="40" t="s">
        <v>55</v>
      </c>
      <c r="B52" s="19" t="s">
        <v>55</v>
      </c>
      <c r="C52" s="41" t="s">
        <v>11</v>
      </c>
      <c r="D52" s="42" t="s">
        <v>12</v>
      </c>
      <c r="F52" s="118">
        <v>54.105245118688799</v>
      </c>
      <c r="G52" s="119">
        <v>54.070198297045501</v>
      </c>
      <c r="H52" s="120">
        <v>106.83928184803101</v>
      </c>
      <c r="I52" s="121">
        <v>103.995047238648</v>
      </c>
      <c r="J52" s="120">
        <v>57.805655326924303</v>
      </c>
      <c r="K52" s="121">
        <v>56.230328261043397</v>
      </c>
      <c r="L52" s="118">
        <v>6.4817261166311604E-2</v>
      </c>
      <c r="M52" s="119">
        <v>2.7349712172888299</v>
      </c>
      <c r="N52" s="119">
        <v>2.80156121189188</v>
      </c>
      <c r="O52" s="119">
        <v>4.7608007038863196</v>
      </c>
      <c r="P52" s="119">
        <v>1.9058460483456101</v>
      </c>
      <c r="Q52" s="119">
        <v>1.97189862672251</v>
      </c>
    </row>
    <row r="53" spans="1:17" x14ac:dyDescent="0.2">
      <c r="A53" s="40" t="s">
        <v>56</v>
      </c>
      <c r="B53" s="19" t="s">
        <v>56</v>
      </c>
      <c r="C53" s="41" t="s">
        <v>11</v>
      </c>
      <c r="D53" s="42" t="s">
        <v>12</v>
      </c>
      <c r="F53" s="122">
        <v>55.548693710911799</v>
      </c>
      <c r="G53" s="123">
        <v>58.895931076626503</v>
      </c>
      <c r="H53" s="124">
        <v>110.877209626553</v>
      </c>
      <c r="I53" s="125">
        <v>110.74636719241001</v>
      </c>
      <c r="J53" s="124">
        <v>61.590841570659599</v>
      </c>
      <c r="K53" s="125">
        <v>65.225104091509607</v>
      </c>
      <c r="L53" s="122">
        <v>-5.6833083449513104</v>
      </c>
      <c r="M53" s="123">
        <v>0.11814602813608401</v>
      </c>
      <c r="N53" s="123">
        <v>-5.5718769198915101</v>
      </c>
      <c r="O53" s="123">
        <v>-4.8360669004453598</v>
      </c>
      <c r="P53" s="123">
        <v>0.77922762355651498</v>
      </c>
      <c r="Q53" s="123">
        <v>-4.9483666299505504</v>
      </c>
    </row>
    <row r="54" spans="1:17" x14ac:dyDescent="0.2">
      <c r="A54" s="40" t="s">
        <v>57</v>
      </c>
      <c r="B54" s="19" t="s">
        <v>57</v>
      </c>
      <c r="C54" s="41" t="s">
        <v>11</v>
      </c>
      <c r="D54" s="42" t="s">
        <v>12</v>
      </c>
      <c r="F54" s="118">
        <v>52.733757080662997</v>
      </c>
      <c r="G54" s="119">
        <v>55.604353194947102</v>
      </c>
      <c r="H54" s="120">
        <v>120.28618434526</v>
      </c>
      <c r="I54" s="121">
        <v>119.549583892466</v>
      </c>
      <c r="J54" s="120">
        <v>63.431424254228403</v>
      </c>
      <c r="K54" s="121">
        <v>66.474772870656494</v>
      </c>
      <c r="L54" s="118">
        <v>-5.16253845129686</v>
      </c>
      <c r="M54" s="119">
        <v>0.616146396174166</v>
      </c>
      <c r="N54" s="119">
        <v>-4.5782008497414699</v>
      </c>
      <c r="O54" s="119">
        <v>-4.2352311482357701</v>
      </c>
      <c r="P54" s="119">
        <v>0.35942489510769898</v>
      </c>
      <c r="Q54" s="119">
        <v>-4.8216690046026303</v>
      </c>
    </row>
    <row r="55" spans="1:17" x14ac:dyDescent="0.2">
      <c r="A55" s="40" t="s">
        <v>58</v>
      </c>
      <c r="B55" s="19" t="s">
        <v>58</v>
      </c>
      <c r="C55" s="41" t="s">
        <v>11</v>
      </c>
      <c r="D55" s="42" t="s">
        <v>12</v>
      </c>
      <c r="F55" s="122">
        <v>46.028791964732598</v>
      </c>
      <c r="G55" s="123">
        <v>49.991440088400502</v>
      </c>
      <c r="H55" s="124">
        <v>92.437266547970907</v>
      </c>
      <c r="I55" s="125">
        <v>91.453556318296407</v>
      </c>
      <c r="J55" s="124">
        <v>42.547757117250903</v>
      </c>
      <c r="K55" s="125">
        <v>45.718949815572799</v>
      </c>
      <c r="L55" s="122">
        <v>-7.9266532763622397</v>
      </c>
      <c r="M55" s="123">
        <v>1.0756391214036001</v>
      </c>
      <c r="N55" s="123">
        <v>-6.9362763386172102</v>
      </c>
      <c r="O55" s="123">
        <v>-10.305243098711999</v>
      </c>
      <c r="P55" s="123">
        <v>-3.62006443278913</v>
      </c>
      <c r="Q55" s="123">
        <v>-11.259767753183199</v>
      </c>
    </row>
    <row r="56" spans="1:17" x14ac:dyDescent="0.2">
      <c r="A56" s="40" t="s">
        <v>59</v>
      </c>
      <c r="B56" s="19" t="s">
        <v>59</v>
      </c>
      <c r="C56" s="41" t="s">
        <v>11</v>
      </c>
      <c r="D56" s="42" t="s">
        <v>12</v>
      </c>
      <c r="F56" s="118">
        <v>56.872365129015698</v>
      </c>
      <c r="G56" s="119">
        <v>57.382697074901202</v>
      </c>
      <c r="H56" s="120">
        <v>125.992146373072</v>
      </c>
      <c r="I56" s="121">
        <v>126.747429920057</v>
      </c>
      <c r="J56" s="120">
        <v>71.654713519177506</v>
      </c>
      <c r="K56" s="121">
        <v>72.731093761249397</v>
      </c>
      <c r="L56" s="118">
        <v>-0.88934813436772397</v>
      </c>
      <c r="M56" s="119">
        <v>-0.59589653806936904</v>
      </c>
      <c r="N56" s="119">
        <v>-1.4799450776930101</v>
      </c>
      <c r="O56" s="119">
        <v>0.89706009203013803</v>
      </c>
      <c r="P56" s="119">
        <v>2.4127119819387599</v>
      </c>
      <c r="Q56" s="119">
        <v>1.501906438572</v>
      </c>
    </row>
    <row r="57" spans="1:17" x14ac:dyDescent="0.2">
      <c r="A57" s="63" t="s">
        <v>65</v>
      </c>
      <c r="B57" s="19" t="s">
        <v>71</v>
      </c>
      <c r="C57" s="41" t="s">
        <v>11</v>
      </c>
      <c r="D57" s="42" t="s">
        <v>12</v>
      </c>
      <c r="F57" s="122">
        <v>61.122988606496598</v>
      </c>
      <c r="G57" s="123">
        <v>59.269480976653803</v>
      </c>
      <c r="H57" s="124">
        <v>321.57252823373398</v>
      </c>
      <c r="I57" s="125">
        <v>311.827129258811</v>
      </c>
      <c r="J57" s="124">
        <v>196.55473979392801</v>
      </c>
      <c r="K57" s="125">
        <v>184.81832105609701</v>
      </c>
      <c r="L57" s="122">
        <v>3.12725470056496</v>
      </c>
      <c r="M57" s="123">
        <v>3.1252569326108399</v>
      </c>
      <c r="N57" s="123">
        <v>6.3502463775056199</v>
      </c>
      <c r="O57" s="123">
        <v>12.2709775779333</v>
      </c>
      <c r="P57" s="123">
        <v>5.5672002671354903</v>
      </c>
      <c r="Q57" s="123">
        <v>8.8685554997443194</v>
      </c>
    </row>
    <row r="58" spans="1:17" x14ac:dyDescent="0.2">
      <c r="A58" s="19" t="s">
        <v>66</v>
      </c>
      <c r="B58" t="s">
        <v>72</v>
      </c>
      <c r="C58" s="41" t="s">
        <v>11</v>
      </c>
      <c r="D58" s="42" t="s">
        <v>12</v>
      </c>
      <c r="F58" s="118">
        <v>69.217803880235806</v>
      </c>
      <c r="G58" s="119">
        <v>68.304652680477005</v>
      </c>
      <c r="H58" s="120">
        <v>201.89976943398699</v>
      </c>
      <c r="I58" s="121">
        <v>197.82009516399799</v>
      </c>
      <c r="J58" s="120">
        <v>139.750586441465</v>
      </c>
      <c r="K58" s="121">
        <v>135.12032893395801</v>
      </c>
      <c r="L58" s="118">
        <v>1.3368799399807301</v>
      </c>
      <c r="M58" s="119">
        <v>2.06231539147044</v>
      </c>
      <c r="N58" s="119">
        <v>3.4267660122188901</v>
      </c>
      <c r="O58" s="119">
        <v>5.3038778251832301</v>
      </c>
      <c r="P58" s="119">
        <v>1.8149187926291499</v>
      </c>
      <c r="Q58" s="119">
        <v>3.1760620178754899</v>
      </c>
    </row>
    <row r="59" spans="1:17" x14ac:dyDescent="0.2">
      <c r="A59" s="63" t="s">
        <v>67</v>
      </c>
      <c r="B59" t="s">
        <v>73</v>
      </c>
      <c r="C59" s="41" t="s">
        <v>11</v>
      </c>
      <c r="D59" s="42" t="s">
        <v>12</v>
      </c>
      <c r="F59" s="122">
        <v>69.516387602846507</v>
      </c>
      <c r="G59" s="123">
        <v>67.317450876073195</v>
      </c>
      <c r="H59" s="124">
        <v>158.77067839245299</v>
      </c>
      <c r="I59" s="125">
        <v>153.11195790351201</v>
      </c>
      <c r="J59" s="124">
        <v>110.371640190967</v>
      </c>
      <c r="K59" s="125">
        <v>103.07106704709101</v>
      </c>
      <c r="L59" s="122">
        <v>3.2665181140347301</v>
      </c>
      <c r="M59" s="123">
        <v>3.6958057139513998</v>
      </c>
      <c r="N59" s="123">
        <v>7.0830479910918802</v>
      </c>
      <c r="O59" s="123">
        <v>8.6115954774973709</v>
      </c>
      <c r="P59" s="123">
        <v>1.4274411450565301</v>
      </c>
      <c r="Q59" s="123">
        <v>4.7405868826617201</v>
      </c>
    </row>
    <row r="60" spans="1:17" x14ac:dyDescent="0.2">
      <c r="A60" s="19" t="s">
        <v>68</v>
      </c>
      <c r="B60" t="s">
        <v>74</v>
      </c>
      <c r="C60" s="41" t="s">
        <v>11</v>
      </c>
      <c r="D60" s="42" t="s">
        <v>12</v>
      </c>
      <c r="F60" s="118">
        <v>65.972066531259202</v>
      </c>
      <c r="G60" s="119">
        <v>63.673005648944198</v>
      </c>
      <c r="H60" s="120">
        <v>129.03057646930799</v>
      </c>
      <c r="I60" s="121">
        <v>125.130304822921</v>
      </c>
      <c r="J60" s="120">
        <v>85.124137753999605</v>
      </c>
      <c r="K60" s="121">
        <v>79.674226058439601</v>
      </c>
      <c r="L60" s="118">
        <v>3.6107308880480899</v>
      </c>
      <c r="M60" s="119">
        <v>3.1169680693313802</v>
      </c>
      <c r="N60" s="119">
        <v>6.8402442862294297</v>
      </c>
      <c r="O60" s="119">
        <v>5.8173981835127604</v>
      </c>
      <c r="P60" s="119">
        <v>-0.95736031824900902</v>
      </c>
      <c r="Q60" s="119">
        <v>2.6188028650781501</v>
      </c>
    </row>
    <row r="61" spans="1:17" x14ac:dyDescent="0.2">
      <c r="A61" s="63" t="s">
        <v>69</v>
      </c>
      <c r="B61" t="s">
        <v>75</v>
      </c>
      <c r="C61" s="41" t="s">
        <v>11</v>
      </c>
      <c r="D61" s="42" t="s">
        <v>12</v>
      </c>
      <c r="F61" s="122">
        <v>60.164208756618997</v>
      </c>
      <c r="G61" s="123">
        <v>58.705803101051899</v>
      </c>
      <c r="H61" s="124">
        <v>93.174117607096903</v>
      </c>
      <c r="I61" s="125">
        <v>90.280096853893198</v>
      </c>
      <c r="J61" s="124">
        <v>56.057470624271502</v>
      </c>
      <c r="K61" s="125">
        <v>52.9996558984855</v>
      </c>
      <c r="L61" s="122">
        <v>2.4842614844340898</v>
      </c>
      <c r="M61" s="123">
        <v>3.20560218038678</v>
      </c>
      <c r="N61" s="123">
        <v>5.7694992051323997</v>
      </c>
      <c r="O61" s="123">
        <v>7.4002719214255501</v>
      </c>
      <c r="P61" s="123">
        <v>1.5418175641830201</v>
      </c>
      <c r="Q61" s="123">
        <v>4.0643818285243496</v>
      </c>
    </row>
    <row r="62" spans="1:17" x14ac:dyDescent="0.2">
      <c r="A62" s="19" t="s">
        <v>70</v>
      </c>
      <c r="B62" t="s">
        <v>76</v>
      </c>
      <c r="C62" s="41" t="s">
        <v>11</v>
      </c>
      <c r="D62" s="42" t="s">
        <v>12</v>
      </c>
      <c r="F62" s="118">
        <v>53.888795460119397</v>
      </c>
      <c r="G62" s="119">
        <v>53.636186387909497</v>
      </c>
      <c r="H62" s="120">
        <v>66.996241897623307</v>
      </c>
      <c r="I62" s="121">
        <v>66.7967224610166</v>
      </c>
      <c r="J62" s="120">
        <v>36.103467762176997</v>
      </c>
      <c r="K62" s="121">
        <v>35.827214560205498</v>
      </c>
      <c r="L62" s="118">
        <v>0.47096762320684499</v>
      </c>
      <c r="M62" s="119">
        <v>0.29869644685494501</v>
      </c>
      <c r="N62" s="119">
        <v>0.77107083361814699</v>
      </c>
      <c r="O62" s="119">
        <v>0.40773781837842998</v>
      </c>
      <c r="P62" s="119">
        <v>-0.36055289701109799</v>
      </c>
      <c r="Q62" s="119">
        <v>0.10871663878629</v>
      </c>
    </row>
  </sheetData>
  <sheetProtection selectLockedCells="1" selectUnlockedCells="1"/>
  <mergeCells count="6">
    <mergeCell ref="F1:Q1"/>
    <mergeCell ref="C6:D6"/>
    <mergeCell ref="F6:Q6"/>
    <mergeCell ref="F7:G7"/>
    <mergeCell ref="H7:I7"/>
    <mergeCell ref="J7:K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outlinePr summaryBelow="0" summaryRight="0"/>
    <pageSetUpPr autoPageBreaks="0" fitToPage="1"/>
  </sheetPr>
  <dimension ref="A1:AX100"/>
  <sheetViews>
    <sheetView workbookViewId="0">
      <selection activeCell="U10" sqref="U10"/>
    </sheetView>
  </sheetViews>
  <sheetFormatPr defaultRowHeight="12.75" x14ac:dyDescent="0.2"/>
  <cols>
    <col min="1" max="1" width="4.28515625" customWidth="1"/>
    <col min="2" max="2" width="3.42578125" customWidth="1"/>
    <col min="3" max="3" width="6.85546875" customWidth="1"/>
    <col min="4" max="4" width="9.140625" customWidth="1"/>
    <col min="5" max="5" width="39" customWidth="1"/>
    <col min="6" max="6" width="24.7109375" customWidth="1"/>
    <col min="7" max="11" width="9.140625" customWidth="1"/>
    <col min="12" max="12" width="18.28515625" customWidth="1"/>
    <col min="13" max="50" width="9.140625" customWidth="1"/>
  </cols>
  <sheetData>
    <row r="1" spans="1:50" ht="15" customHeight="1" x14ac:dyDescent="0.25">
      <c r="A1" s="8"/>
      <c r="B1" s="8" t="s">
        <v>40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84" customHeight="1" x14ac:dyDescent="0.35">
      <c r="A2" s="8"/>
      <c r="B2" s="9"/>
      <c r="C2" s="10"/>
      <c r="D2" s="8"/>
      <c r="E2" s="8"/>
      <c r="F2" s="8"/>
      <c r="G2" s="8"/>
      <c r="H2" s="8"/>
      <c r="I2" s="8"/>
      <c r="J2" s="8"/>
      <c r="K2" s="11"/>
      <c r="L2" s="8"/>
      <c r="M2" s="11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35">
      <c r="A3" s="8"/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25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25">
      <c r="A5" s="150" t="str">
        <f>HYPERLINK("http://www.str.com/data-insights/resources/glossary", "For all STR definitions, please visit www.str.com/data-insights/resources/glossary")</f>
        <v>For all STR definitions, please visit www.str.com/data-insights/resources/glossary</v>
      </c>
      <c r="B5" s="150"/>
      <c r="C5" s="150"/>
      <c r="D5" s="150"/>
      <c r="E5" s="150"/>
      <c r="F5" s="150"/>
      <c r="G5" s="13"/>
      <c r="H5" s="13"/>
      <c r="I5" s="13"/>
      <c r="J5" s="13"/>
      <c r="K5" s="13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12" t="s">
        <v>42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150" t="str">
        <f>HYPERLINK("http://www.str.com/data-insights/resources/FAQ", "For all STR FAQs, please click here or visit http://www.str.com/data-insights/resources/FAQ")</f>
        <v>For all STR FAQs, please click here or visit http://www.str.com/data-insights/resources/FAQ</v>
      </c>
      <c r="B9" s="150"/>
      <c r="C9" s="150"/>
      <c r="D9" s="150"/>
      <c r="E9" s="150"/>
      <c r="F9" s="150"/>
      <c r="G9" s="13"/>
      <c r="H9" s="13"/>
      <c r="I9" s="13"/>
      <c r="J9" s="13"/>
      <c r="K9" s="1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150" t="str">
        <f>HYPERLINK("http://www.str.com/contact", "For additional support, please contact your regional office.")</f>
        <v>For additional support, please contact your regional office.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6.5" customHeight="1" x14ac:dyDescent="0.25">
      <c r="A14" s="149" t="str">
        <f>HYPERLINK("http://www.hotelnewsnow.com/", "For the latest in industry news, visit HotelNewsNow.com.")</f>
        <v>For the latest in industry news, visit HotelNewsNow.com.</v>
      </c>
      <c r="B14" s="149"/>
      <c r="C14" s="149"/>
      <c r="D14" s="149"/>
      <c r="E14" s="149"/>
      <c r="F14" s="149"/>
      <c r="G14" s="149"/>
      <c r="H14" s="149"/>
      <c r="I14" s="149"/>
      <c r="J14" s="14"/>
      <c r="K14" s="1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149" t="str">
        <f>HYPERLINK("http://www.hoteldataconference.com/", "To learn more about the Hotel Data Conference, visit HotelDataConference.com.")</f>
        <v>To learn more about the Hotel Data Conference, visit HotelDataConference.com.</v>
      </c>
      <c r="B15" s="149"/>
      <c r="C15" s="149"/>
      <c r="D15" s="149"/>
      <c r="E15" s="149"/>
      <c r="F15" s="149"/>
      <c r="G15" s="149"/>
      <c r="H15" s="149"/>
      <c r="I15" s="149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8"/>
      <c r="B16" s="8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</sheetData>
  <sheetProtection password="DD2A" sheet="1" objects="1" scenarios="1"/>
  <mergeCells count="6">
    <mergeCell ref="A15:I15"/>
    <mergeCell ref="A5:F5"/>
    <mergeCell ref="G12:J12"/>
    <mergeCell ref="A9:F9"/>
    <mergeCell ref="A12:F12"/>
    <mergeCell ref="A14:I14"/>
  </mergeCells>
  <phoneticPr fontId="0" type="noConversion"/>
  <printOptions gridLines="1" gridLinesSet="0"/>
  <pageMargins left="0" right="0" top="0" bottom="0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</sheetPr>
  <dimension ref="A1:A2"/>
  <sheetViews>
    <sheetView workbookViewId="0"/>
  </sheetViews>
  <sheetFormatPr defaultRowHeight="12.75" x14ac:dyDescent="0.2"/>
  <sheetData>
    <row r="1" spans="1:1" x14ac:dyDescent="0.2">
      <c r="A1" s="4" t="s">
        <v>61</v>
      </c>
    </row>
    <row r="2" spans="1:1" x14ac:dyDescent="0.2">
      <c r="A2" s="4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79998168889431442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85900e-6fd2-45c2-923c-a8c58575d173" xsi:nil="true"/>
    <_ip_UnifiedCompliancePolicyProperties xmlns="http://schemas.microsoft.com/sharepoint/v3" xsi:nil="true"/>
    <lcf76f155ced4ddcb4097134ff3c332f xmlns="e3f431ef-2a63-4b2b-860e-646449a1814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9547A1AC0C9458D6DA3BF670E8E42" ma:contentTypeVersion="21" ma:contentTypeDescription="Create a new document." ma:contentTypeScope="" ma:versionID="39f8717354861d66dfe600d1c4783cdc">
  <xsd:schema xmlns:xsd="http://www.w3.org/2001/XMLSchema" xmlns:xs="http://www.w3.org/2001/XMLSchema" xmlns:p="http://schemas.microsoft.com/office/2006/metadata/properties" xmlns:ns1="http://schemas.microsoft.com/sharepoint/v3" xmlns:ns2="e3f431ef-2a63-4b2b-860e-646449a1814e" xmlns:ns3="7a85900e-6fd2-45c2-923c-a8c58575d173" targetNamespace="http://schemas.microsoft.com/office/2006/metadata/properties" ma:root="true" ma:fieldsID="1ba4f6d1896390fcbd2dbce51fb85c30" ns1:_="" ns2:_="" ns3:_="">
    <xsd:import namespace="http://schemas.microsoft.com/sharepoint/v3"/>
    <xsd:import namespace="e3f431ef-2a63-4b2b-860e-646449a1814e"/>
    <xsd:import namespace="7a85900e-6fd2-45c2-923c-a8c58575d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431ef-2a63-4b2b-860e-646449a181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530d2e-5552-4983-b860-cdec4d7960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5900e-6fd2-45c2-923c-a8c58575d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1b41aab-c18e-4f90-8b01-22265f85669d}" ma:internalName="TaxCatchAll" ma:showField="CatchAllData" ma:web="7a85900e-6fd2-45c2-923c-a8c58575d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16892-6FA5-435B-A517-2223A37E4816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f431ef-2a63-4b2b-860e-646449a1814e"/>
    <ds:schemaRef ds:uri="http://purl.org/dc/dcmitype/"/>
    <ds:schemaRef ds:uri="http://schemas.microsoft.com/office/2006/documentManagement/types"/>
    <ds:schemaRef ds:uri="7a85900e-6fd2-45c2-923c-a8c58575d17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038E60-97D3-462E-AC35-04450D03A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3B131-D615-46AE-B0BB-E7CF0AF6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f431ef-2a63-4b2b-860e-646449a1814e"/>
    <ds:schemaRef ds:uri="7a85900e-6fd2-45c2-923c-a8c58575d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a0e7531-20dc-49a7-b88e-b68840ca4168}" enabled="0" method="" siteId="{8a0e7531-20dc-49a7-b88e-b68840ca41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Current Month Report</vt:lpstr>
      <vt:lpstr>Year To Date Report</vt:lpstr>
      <vt:lpstr>Current month raw data</vt:lpstr>
      <vt:lpstr>YTD Raw Data</vt:lpstr>
      <vt:lpstr>Help</vt:lpstr>
      <vt:lpstr>Market Maps -&gt;</vt:lpstr>
      <vt:lpstr>Washington, DC Market</vt:lpstr>
      <vt:lpstr>Norfolk &amp; Virginia Beach, VA</vt:lpstr>
      <vt:lpstr>Virginia Area</vt:lpstr>
      <vt:lpstr>Richmond-Petersburg, VA</vt:lpstr>
      <vt:lpstr>Bristol &amp; Kingsport TN&amp;VA, MSA</vt:lpstr>
      <vt:lpstr>Help!Print_Area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2026-07-20T12:22:24Z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11.0.0.825 (http://officewriter.softartisans.com)</vt:lpwstr>
  </property>
  <property fmtid="{D5CDD505-2E9C-101B-9397-08002B2CF9AE}" pid="3" name="ContentTypeId">
    <vt:lpwstr>0x010100F029547A1AC0C9458D6DA3BF670E8E42</vt:lpwstr>
  </property>
  <property fmtid="{D5CDD505-2E9C-101B-9397-08002B2CF9AE}" pid="4" name="MediaServiceImageTags">
    <vt:lpwstr/>
  </property>
</Properties>
</file>