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24" documentId="8_{EA5DEA8C-34D9-4F72-8CE9-83AB97211EA8}" xr6:coauthVersionLast="47" xr6:coauthVersionMax="47" xr10:uidLastSave="{CFFB7B8B-FCE3-4C85-9774-59B280781193}"/>
  <workbookProtection workbookAlgorithmName="SHA-512" workbookHashValue="WoKhPyqrwBbwHHWhLI5Qqvl3byv1rZ1SgirSICuyLFQNZaNqNeLfX9Tb2LSIA6RNPQBiSbAlKpzBxwph3+URuQ==" workbookSaltValue="F2kUpQJeyMuy7ZizVvys3A==" workbookSpinCount="100000" lockStructure="1"/>
  <bookViews>
    <workbookView xWindow="-28920" yWindow="-120" windowWidth="29040" windowHeight="15720" activeTab="1" xr2:uid="{DD0F54F7-D0E5-48F9-8D2E-B2AFD3CBF5F1}"/>
  </bookViews>
  <sheets>
    <sheet name="Current Month Report" sheetId="18" r:id="rId1"/>
    <sheet name="Year To Date Report" sheetId="19" r:id="rId2"/>
    <sheet name="Current month raw data" sheetId="21" state="hidden" r:id="rId3"/>
    <sheet name="YTD Raw Data" sheetId="23" state="hidden" r:id="rId4"/>
    <sheet name="Help" sheetId="15" r:id="rId5"/>
    <sheet name="Market Maps -&gt;" sheetId="24" r:id="rId6"/>
    <sheet name="Washington, DC Market" sheetId="25" r:id="rId7"/>
    <sheet name="Norfolk &amp; Virginia Beach, VA" sheetId="26" r:id="rId8"/>
    <sheet name="Virginia Area" sheetId="27" r:id="rId9"/>
    <sheet name="Richmond-Petersburg, VA" sheetId="28" r:id="rId10"/>
    <sheet name="Bristol &amp; Kingsport TN&amp;VA, MSA" sheetId="29" r:id="rId11"/>
  </sheets>
  <definedNames>
    <definedName name="_xlnm.Print_Area" localSheetId="4">Help!$A$1:$O$31</definedName>
  </definedNames>
  <calcPr calcId="191029" iterateDelta="9.999999999999445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9" l="1"/>
  <c r="B1" i="18"/>
  <c r="M57" i="19"/>
  <c r="L57" i="19"/>
  <c r="K57" i="19"/>
  <c r="J57" i="19"/>
  <c r="I57" i="19"/>
  <c r="H57" i="19"/>
  <c r="G57" i="19"/>
  <c r="F57" i="19"/>
  <c r="E57" i="19"/>
  <c r="D57" i="19"/>
  <c r="C57" i="19"/>
  <c r="B57" i="19"/>
  <c r="M57" i="18"/>
  <c r="L57" i="18"/>
  <c r="K57" i="18"/>
  <c r="J57" i="18"/>
  <c r="I57" i="18"/>
  <c r="H57" i="18"/>
  <c r="G57" i="18"/>
  <c r="F57" i="18"/>
  <c r="E57" i="18"/>
  <c r="D57" i="18"/>
  <c r="C57" i="18"/>
  <c r="B57" i="18"/>
  <c r="B56" i="19" l="1"/>
  <c r="C56" i="19"/>
  <c r="D56" i="19"/>
  <c r="E56" i="19"/>
  <c r="F56" i="19"/>
  <c r="G56" i="19"/>
  <c r="H56" i="19"/>
  <c r="I56" i="19"/>
  <c r="J56" i="19"/>
  <c r="K56" i="19"/>
  <c r="L56" i="19"/>
  <c r="M56" i="19"/>
  <c r="M49" i="19"/>
  <c r="M43" i="19"/>
  <c r="L49" i="19"/>
  <c r="L43" i="19"/>
  <c r="K49" i="19"/>
  <c r="K43" i="19"/>
  <c r="J49" i="19"/>
  <c r="J43" i="19"/>
  <c r="I49" i="19"/>
  <c r="I43" i="19"/>
  <c r="H49" i="19"/>
  <c r="H43" i="19"/>
  <c r="G49" i="19"/>
  <c r="G43" i="19"/>
  <c r="F49" i="19"/>
  <c r="F43" i="19"/>
  <c r="E49" i="19"/>
  <c r="E43" i="19"/>
  <c r="D49" i="19"/>
  <c r="D43" i="19"/>
  <c r="C49" i="19"/>
  <c r="C43" i="19"/>
  <c r="B49" i="19"/>
  <c r="B43" i="19"/>
  <c r="M56" i="18"/>
  <c r="L56" i="18"/>
  <c r="K56" i="18"/>
  <c r="J56" i="18"/>
  <c r="I56" i="18"/>
  <c r="H56" i="18"/>
  <c r="G56" i="18"/>
  <c r="F56" i="18"/>
  <c r="E56" i="18"/>
  <c r="D56" i="18"/>
  <c r="C56" i="18"/>
  <c r="B56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26" i="19" l="1"/>
  <c r="C26" i="19"/>
  <c r="D26" i="19"/>
  <c r="E26" i="19"/>
  <c r="F26" i="19"/>
  <c r="G26" i="19"/>
  <c r="H26" i="19"/>
  <c r="I26" i="19"/>
  <c r="J26" i="19"/>
  <c r="K26" i="19"/>
  <c r="L26" i="19"/>
  <c r="M26" i="19"/>
  <c r="C3" i="19" l="1"/>
  <c r="D3" i="19"/>
  <c r="E3" i="19"/>
  <c r="F3" i="19"/>
  <c r="G3" i="19"/>
  <c r="B3" i="19"/>
  <c r="I3" i="18"/>
  <c r="H3" i="18"/>
  <c r="D3" i="18"/>
  <c r="E3" i="18"/>
  <c r="F3" i="18"/>
  <c r="G3" i="18"/>
  <c r="C3" i="18"/>
  <c r="B3" i="18"/>
  <c r="B11" i="19"/>
  <c r="C11" i="19"/>
  <c r="D11" i="19"/>
  <c r="E11" i="19"/>
  <c r="F11" i="19"/>
  <c r="B12" i="19"/>
  <c r="C12" i="19"/>
  <c r="D12" i="19"/>
  <c r="E12" i="19"/>
  <c r="F12" i="19"/>
  <c r="B13" i="19"/>
  <c r="C13" i="19"/>
  <c r="D13" i="19"/>
  <c r="E13" i="19"/>
  <c r="F13" i="19"/>
  <c r="B27" i="19"/>
  <c r="C27" i="19"/>
  <c r="D27" i="19"/>
  <c r="E27" i="19"/>
  <c r="F27" i="19"/>
  <c r="B28" i="19"/>
  <c r="C28" i="19"/>
  <c r="D28" i="19"/>
  <c r="E28" i="19"/>
  <c r="F28" i="19"/>
  <c r="B9" i="19"/>
  <c r="C9" i="19"/>
  <c r="D9" i="19"/>
  <c r="E9" i="19"/>
  <c r="F9" i="19"/>
  <c r="G9" i="19"/>
  <c r="H9" i="19"/>
  <c r="I9" i="19"/>
  <c r="J9" i="19"/>
  <c r="K9" i="19"/>
  <c r="L9" i="19"/>
  <c r="M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G11" i="19"/>
  <c r="H11" i="19"/>
  <c r="I11" i="19"/>
  <c r="J11" i="19"/>
  <c r="K11" i="19"/>
  <c r="L11" i="19"/>
  <c r="M11" i="19"/>
  <c r="G12" i="19"/>
  <c r="H12" i="19"/>
  <c r="I12" i="19"/>
  <c r="J12" i="19"/>
  <c r="K12" i="19"/>
  <c r="L12" i="19"/>
  <c r="M12" i="19"/>
  <c r="G13" i="19"/>
  <c r="H13" i="19"/>
  <c r="I13" i="19"/>
  <c r="J13" i="19"/>
  <c r="K13" i="19"/>
  <c r="L13" i="19"/>
  <c r="M13" i="19"/>
  <c r="M8" i="19"/>
  <c r="L8" i="19"/>
  <c r="K8" i="19"/>
  <c r="J8" i="19"/>
  <c r="I8" i="19"/>
  <c r="H8" i="19"/>
  <c r="G8" i="19"/>
  <c r="F8" i="19"/>
  <c r="E8" i="19"/>
  <c r="D8" i="19"/>
  <c r="C8" i="19"/>
  <c r="B8" i="19"/>
  <c r="C13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M8" i="18"/>
  <c r="L8" i="18"/>
  <c r="K8" i="18"/>
  <c r="J8" i="18"/>
  <c r="I8" i="18"/>
  <c r="H8" i="18"/>
  <c r="G8" i="18"/>
  <c r="F8" i="18"/>
  <c r="E8" i="18"/>
  <c r="D8" i="18"/>
  <c r="C9" i="18"/>
  <c r="C10" i="18"/>
  <c r="C11" i="18"/>
  <c r="C12" i="18"/>
  <c r="C8" i="18"/>
  <c r="B9" i="18"/>
  <c r="B10" i="18"/>
  <c r="B11" i="18"/>
  <c r="B12" i="18"/>
  <c r="B13" i="18"/>
  <c r="B8" i="18"/>
  <c r="B54" i="18" l="1"/>
  <c r="E28" i="18"/>
  <c r="F28" i="18"/>
  <c r="E29" i="18"/>
  <c r="F29" i="18"/>
  <c r="E30" i="18"/>
  <c r="F30" i="18"/>
  <c r="E31" i="18"/>
  <c r="F31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F37" i="18"/>
  <c r="C32" i="18"/>
  <c r="D32" i="18"/>
  <c r="C34" i="18"/>
  <c r="D34" i="18"/>
  <c r="C35" i="18"/>
  <c r="D35" i="18"/>
  <c r="M24" i="19"/>
  <c r="L24" i="19"/>
  <c r="K24" i="19"/>
  <c r="J24" i="19"/>
  <c r="I24" i="19"/>
  <c r="H24" i="19"/>
  <c r="G24" i="19"/>
  <c r="F24" i="19"/>
  <c r="E24" i="19"/>
  <c r="D24" i="19"/>
  <c r="C24" i="19"/>
  <c r="B24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42" i="19"/>
  <c r="L42" i="19"/>
  <c r="K42" i="19"/>
  <c r="J42" i="19"/>
  <c r="I42" i="19"/>
  <c r="H42" i="19"/>
  <c r="G42" i="19"/>
  <c r="F42" i="19"/>
  <c r="E42" i="19"/>
  <c r="D42" i="19"/>
  <c r="C42" i="19"/>
  <c r="B42" i="19"/>
  <c r="M41" i="19"/>
  <c r="L41" i="19"/>
  <c r="K41" i="19"/>
  <c r="J41" i="19"/>
  <c r="I41" i="19"/>
  <c r="H41" i="19"/>
  <c r="G41" i="19"/>
  <c r="F41" i="19"/>
  <c r="E41" i="19"/>
  <c r="D41" i="19"/>
  <c r="C41" i="19"/>
  <c r="B41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M28" i="19"/>
  <c r="L28" i="19"/>
  <c r="K28" i="19"/>
  <c r="J28" i="19"/>
  <c r="I28" i="19"/>
  <c r="H28" i="19"/>
  <c r="G28" i="19"/>
  <c r="M27" i="19"/>
  <c r="L27" i="19"/>
  <c r="K27" i="19"/>
  <c r="J27" i="19"/>
  <c r="I27" i="19"/>
  <c r="H27" i="19"/>
  <c r="G27" i="19"/>
  <c r="M5" i="19"/>
  <c r="L5" i="19"/>
  <c r="K5" i="19"/>
  <c r="J5" i="19"/>
  <c r="I5" i="19"/>
  <c r="H5" i="19"/>
  <c r="G5" i="19"/>
  <c r="F5" i="19"/>
  <c r="E5" i="19"/>
  <c r="D5" i="19"/>
  <c r="C5" i="19"/>
  <c r="B5" i="19"/>
  <c r="M4" i="19"/>
  <c r="L4" i="19"/>
  <c r="K4" i="19"/>
  <c r="J4" i="19"/>
  <c r="I4" i="19"/>
  <c r="H4" i="19"/>
  <c r="G4" i="19"/>
  <c r="F4" i="19"/>
  <c r="E4" i="19"/>
  <c r="D4" i="19"/>
  <c r="C4" i="19"/>
  <c r="B4" i="19"/>
  <c r="H2" i="19"/>
  <c r="A1" i="19"/>
  <c r="A1" i="18"/>
  <c r="H2" i="18"/>
  <c r="B5" i="18"/>
  <c r="C5" i="18"/>
  <c r="D5" i="18"/>
  <c r="E5" i="18"/>
  <c r="F5" i="18"/>
  <c r="G5" i="18"/>
  <c r="H5" i="18"/>
  <c r="I5" i="18"/>
  <c r="J5" i="18"/>
  <c r="K5" i="18"/>
  <c r="L5" i="18"/>
  <c r="M5" i="18"/>
  <c r="B26" i="18"/>
  <c r="E26" i="18"/>
  <c r="F26" i="18"/>
  <c r="G26" i="18"/>
  <c r="H26" i="18"/>
  <c r="I26" i="18"/>
  <c r="J26" i="18"/>
  <c r="K26" i="18"/>
  <c r="L26" i="18"/>
  <c r="M26" i="18"/>
  <c r="B27" i="18"/>
  <c r="E27" i="18"/>
  <c r="F27" i="18"/>
  <c r="G27" i="18"/>
  <c r="H27" i="18"/>
  <c r="I27" i="18"/>
  <c r="J27" i="18"/>
  <c r="K27" i="18"/>
  <c r="L27" i="18"/>
  <c r="M27" i="18"/>
  <c r="B28" i="18"/>
  <c r="G28" i="18"/>
  <c r="H28" i="18"/>
  <c r="I28" i="18"/>
  <c r="J28" i="18"/>
  <c r="K28" i="18"/>
  <c r="L28" i="18"/>
  <c r="M28" i="18"/>
  <c r="B29" i="18"/>
  <c r="G29" i="18"/>
  <c r="H29" i="18"/>
  <c r="I29" i="18"/>
  <c r="J29" i="18"/>
  <c r="K29" i="18"/>
  <c r="L29" i="18"/>
  <c r="M29" i="18"/>
  <c r="B30" i="18"/>
  <c r="G30" i="18"/>
  <c r="H30" i="18"/>
  <c r="I30" i="18"/>
  <c r="J30" i="18"/>
  <c r="K30" i="18"/>
  <c r="L30" i="18"/>
  <c r="M30" i="18"/>
  <c r="B31" i="18"/>
  <c r="G31" i="18"/>
  <c r="H31" i="18"/>
  <c r="I31" i="18"/>
  <c r="J31" i="18"/>
  <c r="K31" i="18"/>
  <c r="L31" i="18"/>
  <c r="M31" i="18"/>
  <c r="B32" i="18"/>
  <c r="E32" i="18"/>
  <c r="F32" i="18"/>
  <c r="G32" i="18"/>
  <c r="H32" i="18"/>
  <c r="I32" i="18"/>
  <c r="J32" i="18"/>
  <c r="K32" i="18"/>
  <c r="L32" i="18"/>
  <c r="M32" i="18"/>
  <c r="B34" i="18"/>
  <c r="E34" i="18"/>
  <c r="F34" i="18"/>
  <c r="G34" i="18"/>
  <c r="H34" i="18"/>
  <c r="I34" i="18"/>
  <c r="J34" i="18"/>
  <c r="K34" i="18"/>
  <c r="L34" i="18"/>
  <c r="M34" i="18"/>
  <c r="B35" i="18"/>
  <c r="E35" i="18"/>
  <c r="F35" i="18"/>
  <c r="G35" i="18"/>
  <c r="H35" i="18"/>
  <c r="I35" i="18"/>
  <c r="J35" i="18"/>
  <c r="K35" i="18"/>
  <c r="L35" i="18"/>
  <c r="M35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B37" i="18"/>
  <c r="C37" i="18"/>
  <c r="D37" i="18"/>
  <c r="E37" i="18"/>
  <c r="G37" i="18"/>
  <c r="H37" i="18"/>
  <c r="I37" i="18"/>
  <c r="J37" i="18"/>
  <c r="K37" i="18"/>
  <c r="L37" i="18"/>
  <c r="M37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B47" i="18"/>
  <c r="C47" i="18"/>
  <c r="D47" i="18"/>
  <c r="E47" i="18"/>
  <c r="F47" i="18"/>
  <c r="G47" i="18"/>
  <c r="H47" i="18"/>
  <c r="I47" i="18"/>
  <c r="J47" i="18"/>
  <c r="K47" i="18"/>
  <c r="L47" i="18"/>
  <c r="M47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B46" i="18"/>
  <c r="C46" i="18"/>
  <c r="D46" i="18"/>
  <c r="E46" i="18"/>
  <c r="F46" i="18"/>
  <c r="G46" i="18"/>
  <c r="H46" i="18"/>
  <c r="I46" i="18"/>
  <c r="J46" i="18"/>
  <c r="K46" i="18"/>
  <c r="L46" i="18"/>
  <c r="M46" i="18"/>
  <c r="B45" i="18"/>
  <c r="C45" i="18"/>
  <c r="D45" i="18"/>
  <c r="E45" i="18"/>
  <c r="F45" i="18"/>
  <c r="G45" i="18"/>
  <c r="H45" i="18"/>
  <c r="I45" i="18"/>
  <c r="J45" i="18"/>
  <c r="K45" i="18"/>
  <c r="L45" i="18"/>
  <c r="M45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C54" i="18"/>
  <c r="D54" i="18"/>
  <c r="E54" i="18"/>
  <c r="F54" i="18"/>
  <c r="G54" i="18"/>
  <c r="H54" i="18"/>
  <c r="I54" i="18"/>
  <c r="J54" i="18"/>
  <c r="K54" i="18"/>
  <c r="L54" i="18"/>
  <c r="M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M4" i="18"/>
  <c r="L4" i="18"/>
  <c r="K4" i="18"/>
  <c r="J4" i="18"/>
  <c r="I4" i="18"/>
  <c r="H4" i="18"/>
  <c r="G4" i="18"/>
  <c r="F4" i="18"/>
  <c r="E4" i="18"/>
  <c r="D4" i="18"/>
  <c r="C4" i="18"/>
  <c r="B4" i="18"/>
  <c r="A5" i="15"/>
  <c r="A9" i="15"/>
  <c r="A12" i="15"/>
  <c r="A14" i="15"/>
  <c r="A15" i="15"/>
</calcChain>
</file>

<file path=xl/sharedStrings.xml><?xml version="1.0" encoding="utf-8"?>
<sst xmlns="http://schemas.openxmlformats.org/spreadsheetml/2006/main" count="529" uniqueCount="92">
  <si>
    <t>Currency</t>
  </si>
  <si>
    <t>Occ %</t>
  </si>
  <si>
    <t>ADR</t>
  </si>
  <si>
    <t>RevPAR</t>
  </si>
  <si>
    <t>ISO Code</t>
  </si>
  <si>
    <t>Rate</t>
  </si>
  <si>
    <t>Occ</t>
  </si>
  <si>
    <t>Room Rev</t>
  </si>
  <si>
    <t>Room Avail</t>
  </si>
  <si>
    <t>Room Sold</t>
  </si>
  <si>
    <t>United States</t>
  </si>
  <si>
    <t>USD</t>
  </si>
  <si>
    <t>1</t>
  </si>
  <si>
    <t>Virginia</t>
  </si>
  <si>
    <t>Markets</t>
  </si>
  <si>
    <t>Norfolk-Virginia Beach, VA</t>
  </si>
  <si>
    <t>Richmond-Petersburg, VA</t>
  </si>
  <si>
    <t>Virginia Area</t>
  </si>
  <si>
    <t>Washington, DC</t>
  </si>
  <si>
    <t>Tracts</t>
  </si>
  <si>
    <t>Arlington, VA</t>
  </si>
  <si>
    <t>Suburban Virginia Area</t>
  </si>
  <si>
    <t>Alexandria, VA</t>
  </si>
  <si>
    <t>Fairfax/Tysons Corner, VA</t>
  </si>
  <si>
    <t>I-95 Fredericksburg, VA</t>
  </si>
  <si>
    <t>Dulles Airport Area, VA</t>
  </si>
  <si>
    <t>Williamsburg, VA</t>
  </si>
  <si>
    <t>Virginia Beach, VA</t>
  </si>
  <si>
    <t>Norfolk/Portsmouth, VA</t>
  </si>
  <si>
    <t>Newport News/Hampton, VA</t>
  </si>
  <si>
    <t>Chesapeake/Suffolk, VA</t>
  </si>
  <si>
    <t>Richmond North/Glen Allen, VA</t>
  </si>
  <si>
    <t>Richmond West/Midlothian, VA</t>
  </si>
  <si>
    <t>Petersburg/Chester, VA</t>
  </si>
  <si>
    <t>Roanoke, VA</t>
  </si>
  <si>
    <t>Charlottesville, VA</t>
  </si>
  <si>
    <t>Bristol/Kingsport, TN</t>
  </si>
  <si>
    <t>Staunton/Harrisonburg, VA</t>
  </si>
  <si>
    <t>Blacksburg/Wytheville, VA</t>
  </si>
  <si>
    <t>Lynchburg, VA</t>
  </si>
  <si>
    <t>Tab 15 - Help</t>
  </si>
  <si>
    <t>Glossary:</t>
  </si>
  <si>
    <t>Frequently Asked Questions (FAQ):</t>
  </si>
  <si>
    <t>Room Supply</t>
  </si>
  <si>
    <t>Room Demand</t>
  </si>
  <si>
    <t>Occupancy</t>
  </si>
  <si>
    <t>Virginia Area (non-MSA)</t>
  </si>
  <si>
    <t>Bristol-Kingsport MSA</t>
  </si>
  <si>
    <t>Richmond - Petersburg, VA</t>
  </si>
  <si>
    <t>VTC Tourism Regions</t>
  </si>
  <si>
    <t>Central Virginia</t>
  </si>
  <si>
    <t>Chesapeake Bay</t>
  </si>
  <si>
    <t>Coastal Virginia - Eastern Shore</t>
  </si>
  <si>
    <t>Coastal Virginia - Hampton Roads</t>
  </si>
  <si>
    <t>Northern Virginia</t>
  </si>
  <si>
    <t>Shenandoah Valley</t>
  </si>
  <si>
    <t>Southern Virginia</t>
  </si>
  <si>
    <t>Southwest Virginia - Blue Ridge Highlands</t>
  </si>
  <si>
    <t>Southwest Virginia - Heart of Appalachia</t>
  </si>
  <si>
    <t>Virginia Mountains</t>
  </si>
  <si>
    <t>Update month here</t>
  </si>
  <si>
    <t xml:space="preserve">Virginia Tourism Regions. </t>
  </si>
  <si>
    <t>Refer to tabs to the right for STR Submarket Maps</t>
  </si>
  <si>
    <t>Virginia Regional</t>
  </si>
  <si>
    <t xml:space="preserve">Richmond CBD, VA </t>
  </si>
  <si>
    <t>Virginia Luxury</t>
  </si>
  <si>
    <t>Virginia Upper Upscale</t>
  </si>
  <si>
    <t>Virginia Upscale</t>
  </si>
  <si>
    <t>Virginia Upper Midscale</t>
  </si>
  <si>
    <t>Virginia Midscale</t>
  </si>
  <si>
    <t>Virginia Economy</t>
  </si>
  <si>
    <t>Luxury</t>
  </si>
  <si>
    <t>Upper Upscale</t>
  </si>
  <si>
    <t>Upscale</t>
  </si>
  <si>
    <t>Upper Midscale</t>
  </si>
  <si>
    <t>Midscale</t>
  </si>
  <si>
    <t>Economy</t>
  </si>
  <si>
    <t>Virginia Class Scales</t>
  </si>
  <si>
    <t>Room Revenue</t>
  </si>
  <si>
    <t>VTC Defined Tourism Regions</t>
  </si>
  <si>
    <t>STR/CoSTAR Designated Hospitality Markets</t>
  </si>
  <si>
    <t>Virginia South Central</t>
  </si>
  <si>
    <t>Virginia Shenandoah Valley Regional</t>
  </si>
  <si>
    <t>Richmond East-Airport</t>
  </si>
  <si>
    <t>Percent Change from YTD 2025</t>
  </si>
  <si>
    <t xml:space="preserve">SOURCE: COSTAR REALTY INFORMATION, INC. 
REPUBLICATION OR OTHER RE-USE OF THIS DATA WITHOUT THE EXPRESS WRITTEN PERMISSION OF COSTAR IS STRICTLY PROHIBITED.
ANY REDISTRIBUTION OR REPUBLICATION OF THIS DATA BY PARTIES OTHER THAN VTC IS STRICTLY PROHIBITED.
</t>
  </si>
  <si>
    <t>SOURCE: COSTAR REALTY INFORMATION, INC. 
REPUBLICATION OR OTHER RE-USE OF THIS DATA WITHOUT THE EXPRESS WRITTEN PERMISSION OF COSTAR IS STRICTLY PROHIBITED.
ANY REDISTRIBUTION OR REPUBLICATION OF THIS DATA BY PARTIES OTHER THAN VTC IS STRICTLY PROHIBITED.</t>
  </si>
  <si>
    <t>Year to Date - May 2026 vs May 2025</t>
  </si>
  <si>
    <t>YTD May 2026 Monthly Report</t>
  </si>
  <si>
    <t>May 2026 Monthly Report</t>
  </si>
  <si>
    <t>Current Month - May 2026 vs May 2025</t>
  </si>
  <si>
    <t>Percent Change from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</si>
</sst>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m\ d\,\ yyyy"/>
    <numFmt numFmtId="165" formatCode="0.0"/>
    <numFmt numFmtId="166" formatCode="#,##0.0;\-#,##0.0"/>
    <numFmt numFmtId="167" formatCode="0.0&quot;%&quot;"/>
    <numFmt numFmtId="168" formatCode="&quot;$&quot;#,##0.00"/>
    <numFmt numFmtId="169" formatCode="mmmm\ yyyy"/>
    <numFmt numFmtId="170" formatCode="#,##0.00;\-#,##0.00"/>
  </numFmts>
  <fonts count="2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8"/>
      <name val="Arial"/>
      <family val="2"/>
    </font>
    <font>
      <b/>
      <i/>
      <sz val="10"/>
      <name val="Segoe UI"/>
      <family val="2"/>
    </font>
    <font>
      <sz val="10"/>
      <name val="Arial"/>
      <family val="2"/>
    </font>
    <font>
      <b/>
      <sz val="11"/>
      <color theme="0"/>
      <name val="Asap"/>
    </font>
    <font>
      <b/>
      <sz val="11"/>
      <color indexed="9"/>
      <name val="Asap"/>
    </font>
    <font>
      <b/>
      <sz val="11"/>
      <name val="Asap"/>
    </font>
    <font>
      <sz val="11"/>
      <name val="Asap"/>
    </font>
    <font>
      <b/>
      <i/>
      <sz val="11"/>
      <name val="Asap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5858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/>
    <xf numFmtId="0" fontId="18" fillId="0" borderId="0" xfId="0" applyFont="1"/>
    <xf numFmtId="0" fontId="1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6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4" fontId="4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" fillId="4" borderId="0" xfId="0" applyFont="1" applyFill="1"/>
    <xf numFmtId="0" fontId="5" fillId="4" borderId="0" xfId="0" applyFont="1" applyFill="1" applyAlignment="1">
      <alignment horizontal="right"/>
    </xf>
    <xf numFmtId="0" fontId="18" fillId="0" borderId="12" xfId="0" applyFont="1" applyBorder="1"/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" fillId="4" borderId="0" xfId="0" applyFont="1" applyFill="1" applyAlignment="1">
      <alignment horizontal="right"/>
    </xf>
    <xf numFmtId="0" fontId="21" fillId="0" borderId="0" xfId="0" applyFont="1"/>
    <xf numFmtId="0" fontId="21" fillId="0" borderId="3" xfId="0" applyFont="1" applyBorder="1"/>
    <xf numFmtId="166" fontId="21" fillId="2" borderId="3" xfId="0" applyNumberFormat="1" applyFont="1" applyFill="1" applyBorder="1"/>
    <xf numFmtId="166" fontId="21" fillId="2" borderId="0" xfId="0" applyNumberFormat="1" applyFont="1" applyFill="1"/>
    <xf numFmtId="170" fontId="21" fillId="2" borderId="3" xfId="0" applyNumberFormat="1" applyFont="1" applyFill="1" applyBorder="1"/>
    <xf numFmtId="170" fontId="21" fillId="2" borderId="0" xfId="0" applyNumberFormat="1" applyFont="1" applyFill="1"/>
    <xf numFmtId="0" fontId="1" fillId="2" borderId="3" xfId="0" applyFont="1" applyFill="1" applyBorder="1"/>
    <xf numFmtId="0" fontId="25" fillId="0" borderId="0" xfId="0" applyFont="1"/>
    <xf numFmtId="0" fontId="25" fillId="0" borderId="12" xfId="0" applyFont="1" applyBorder="1"/>
    <xf numFmtId="0" fontId="24" fillId="0" borderId="0" xfId="0" applyFont="1"/>
    <xf numFmtId="167" fontId="25" fillId="6" borderId="4" xfId="0" applyNumberFormat="1" applyFont="1" applyFill="1" applyBorder="1" applyAlignment="1">
      <alignment horizontal="center" vertical="center"/>
    </xf>
    <xf numFmtId="167" fontId="25" fillId="6" borderId="0" xfId="0" applyNumberFormat="1" applyFont="1" applyFill="1" applyAlignment="1">
      <alignment horizontal="center" vertical="center"/>
    </xf>
    <xf numFmtId="168" fontId="25" fillId="6" borderId="0" xfId="0" applyNumberFormat="1" applyFont="1" applyFill="1" applyAlignment="1">
      <alignment horizontal="center" vertical="center"/>
    </xf>
    <xf numFmtId="167" fontId="25" fillId="6" borderId="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2" fillId="6" borderId="4" xfId="0" applyFont="1" applyFill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167" fontId="25" fillId="0" borderId="8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5" fillId="0" borderId="22" xfId="0" applyNumberFormat="1" applyFont="1" applyBorder="1" applyAlignment="1">
      <alignment horizontal="center" vertical="center"/>
    </xf>
    <xf numFmtId="168" fontId="25" fillId="0" borderId="22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0" fontId="25" fillId="6" borderId="4" xfId="0" applyFont="1" applyFill="1" applyBorder="1"/>
    <xf numFmtId="0" fontId="25" fillId="0" borderId="4" xfId="0" applyFont="1" applyBorder="1" applyAlignment="1">
      <alignment horizontal="right"/>
    </xf>
    <xf numFmtId="1" fontId="25" fillId="0" borderId="4" xfId="0" applyNumberFormat="1" applyFont="1" applyBorder="1" applyAlignment="1">
      <alignment horizontal="right"/>
    </xf>
    <xf numFmtId="0" fontId="20" fillId="0" borderId="0" xfId="0" applyFont="1" applyAlignment="1">
      <alignment vertical="top" wrapText="1"/>
    </xf>
    <xf numFmtId="0" fontId="1" fillId="0" borderId="7" xfId="0" applyFont="1" applyBorder="1"/>
    <xf numFmtId="170" fontId="1" fillId="0" borderId="3" xfId="0" applyNumberFormat="1" applyFont="1" applyBorder="1"/>
    <xf numFmtId="170" fontId="1" fillId="0" borderId="0" xfId="0" applyNumberFormat="1" applyFont="1"/>
    <xf numFmtId="167" fontId="25" fillId="0" borderId="30" xfId="0" applyNumberFormat="1" applyFont="1" applyBorder="1" applyAlignment="1">
      <alignment horizontal="center" vertical="center"/>
    </xf>
    <xf numFmtId="167" fontId="25" fillId="0" borderId="31" xfId="0" applyNumberFormat="1" applyFont="1" applyBorder="1" applyAlignment="1">
      <alignment horizontal="center" vertical="center"/>
    </xf>
    <xf numFmtId="167" fontId="25" fillId="0" borderId="32" xfId="0" applyNumberFormat="1" applyFont="1" applyBorder="1" applyAlignment="1">
      <alignment horizontal="center" vertical="center"/>
    </xf>
    <xf numFmtId="168" fontId="25" fillId="0" borderId="30" xfId="0" applyNumberFormat="1" applyFont="1" applyBorder="1" applyAlignment="1">
      <alignment horizontal="center" vertical="center"/>
    </xf>
    <xf numFmtId="168" fontId="25" fillId="0" borderId="31" xfId="0" applyNumberFormat="1" applyFont="1" applyBorder="1" applyAlignment="1">
      <alignment horizontal="center" vertical="center"/>
    </xf>
    <xf numFmtId="168" fontId="25" fillId="0" borderId="32" xfId="0" applyNumberFormat="1" applyFont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167" fontId="25" fillId="0" borderId="34" xfId="0" applyNumberFormat="1" applyFont="1" applyBorder="1" applyAlignment="1">
      <alignment horizontal="center" vertical="center"/>
    </xf>
    <xf numFmtId="167" fontId="25" fillId="0" borderId="35" xfId="0" applyNumberFormat="1" applyFont="1" applyBorder="1" applyAlignment="1">
      <alignment horizontal="center" vertical="center"/>
    </xf>
    <xf numFmtId="168" fontId="25" fillId="0" borderId="35" xfId="0" applyNumberFormat="1" applyFont="1" applyBorder="1" applyAlignment="1">
      <alignment horizontal="center" vertical="center"/>
    </xf>
    <xf numFmtId="167" fontId="25" fillId="0" borderId="36" xfId="0" applyNumberFormat="1" applyFont="1" applyBorder="1" applyAlignment="1">
      <alignment horizontal="center" vertical="center"/>
    </xf>
    <xf numFmtId="168" fontId="25" fillId="0" borderId="37" xfId="0" applyNumberFormat="1" applyFont="1" applyBorder="1" applyAlignment="1">
      <alignment horizontal="center" vertical="center"/>
    </xf>
    <xf numFmtId="168" fontId="25" fillId="0" borderId="38" xfId="0" applyNumberFormat="1" applyFont="1" applyBorder="1" applyAlignment="1">
      <alignment horizontal="center" vertical="center"/>
    </xf>
    <xf numFmtId="168" fontId="25" fillId="0" borderId="39" xfId="0" applyNumberFormat="1" applyFont="1" applyBorder="1" applyAlignment="1">
      <alignment horizontal="center" vertical="center"/>
    </xf>
    <xf numFmtId="168" fontId="25" fillId="0" borderId="36" xfId="0" applyNumberFormat="1" applyFont="1" applyBorder="1" applyAlignment="1">
      <alignment horizontal="center" vertical="center"/>
    </xf>
    <xf numFmtId="14" fontId="3" fillId="4" borderId="0" xfId="0" applyNumberFormat="1" applyFont="1" applyFill="1" applyAlignment="1">
      <alignment horizontal="left"/>
    </xf>
    <xf numFmtId="166" fontId="27" fillId="2" borderId="1" xfId="0" applyNumberFormat="1" applyFont="1" applyFill="1" applyBorder="1"/>
    <xf numFmtId="166" fontId="27" fillId="2" borderId="7" xfId="0" applyNumberFormat="1" applyFont="1" applyFill="1" applyBorder="1"/>
    <xf numFmtId="170" fontId="27" fillId="2" borderId="1" xfId="0" applyNumberFormat="1" applyFont="1" applyFill="1" applyBorder="1"/>
    <xf numFmtId="170" fontId="27" fillId="2" borderId="7" xfId="0" applyNumberFormat="1" applyFont="1" applyFill="1" applyBorder="1"/>
    <xf numFmtId="0" fontId="27" fillId="0" borderId="7" xfId="0" applyFont="1" applyBorder="1"/>
    <xf numFmtId="165" fontId="27" fillId="0" borderId="7" xfId="0" applyNumberFormat="1" applyFont="1" applyBorder="1"/>
    <xf numFmtId="2" fontId="27" fillId="0" borderId="7" xfId="0" applyNumberFormat="1" applyFont="1" applyBorder="1"/>
    <xf numFmtId="165" fontId="27" fillId="0" borderId="0" xfId="0" applyNumberFormat="1" applyFont="1"/>
    <xf numFmtId="2" fontId="27" fillId="0" borderId="0" xfId="0" applyNumberFormat="1" applyFont="1"/>
    <xf numFmtId="166" fontId="27" fillId="0" borderId="3" xfId="0" applyNumberFormat="1" applyFont="1" applyBorder="1"/>
    <xf numFmtId="166" fontId="27" fillId="0" borderId="0" xfId="0" applyNumberFormat="1" applyFont="1"/>
    <xf numFmtId="170" fontId="27" fillId="0" borderId="3" xfId="0" applyNumberFormat="1" applyFont="1" applyBorder="1"/>
    <xf numFmtId="170" fontId="27" fillId="0" borderId="0" xfId="0" applyNumberFormat="1" applyFont="1"/>
    <xf numFmtId="166" fontId="27" fillId="2" borderId="3" xfId="0" applyNumberFormat="1" applyFont="1" applyFill="1" applyBorder="1"/>
    <xf numFmtId="166" fontId="27" fillId="2" borderId="0" xfId="0" applyNumberFormat="1" applyFont="1" applyFill="1"/>
    <xf numFmtId="170" fontId="27" fillId="2" borderId="3" xfId="0" applyNumberFormat="1" applyFont="1" applyFill="1" applyBorder="1"/>
    <xf numFmtId="170" fontId="27" fillId="2" borderId="0" xfId="0" applyNumberFormat="1" applyFont="1" applyFill="1"/>
    <xf numFmtId="0" fontId="27" fillId="0" borderId="0" xfId="0" applyFont="1"/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169" fontId="24" fillId="0" borderId="24" xfId="0" applyNumberFormat="1" applyFont="1" applyBorder="1" applyAlignment="1">
      <alignment horizontal="left" vertical="center" wrapText="1"/>
    </xf>
    <xf numFmtId="169" fontId="24" fillId="0" borderId="4" xfId="0" applyNumberFormat="1" applyFont="1" applyBorder="1" applyAlignment="1">
      <alignment horizontal="left" vertical="center" wrapText="1"/>
    </xf>
    <xf numFmtId="169" fontId="24" fillId="0" borderId="28" xfId="0" applyNumberFormat="1" applyFont="1" applyBorder="1" applyAlignment="1">
      <alignment horizontal="left" vertical="center" wrapText="1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 xr:uid="{012CF6F3-8AE9-44E6-A381-57765AF3F4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A54F0F"/>
      <rgbColor rgb="0000FFFF"/>
      <rgbColor rgb="00800000"/>
      <rgbColor rgb="00008000"/>
      <rgbColor rgb="00000080"/>
      <rgbColor rgb="00808000"/>
      <rgbColor rgb="00D0006F"/>
      <rgbColor rgb="00008080"/>
      <rgbColor rgb="00C0C0C0"/>
      <rgbColor rgb="00808080"/>
      <rgbColor rgb="009999FF"/>
      <rgbColor rgb="006E6259"/>
      <rgbColor rgb="00620C0B"/>
      <rgbColor rgb="00590001"/>
      <rgbColor rgb="00404549"/>
      <rgbColor rgb="00CD9B7A"/>
      <rgbColor rgb="00990033"/>
      <rgbColor rgb="00EAEAEA"/>
      <rgbColor rgb="00000080"/>
      <rgbColor rgb="003366FF"/>
      <rgbColor rgb="00579A32"/>
      <rgbColor rgb="00CC9900"/>
      <rgbColor rgb="00D22630"/>
      <rgbColor rgb="00800000"/>
      <rgbColor rgb="0000BFB3"/>
      <rgbColor rgb="000000FF"/>
      <rgbColor rgb="00009CDE"/>
      <rgbColor rgb="00CCFFFF"/>
      <rgbColor rgb="00CCFFCC"/>
      <rgbColor rgb="00CDE499"/>
      <rgbColor rgb="0099D7F2"/>
      <rgbColor rgb="00666666"/>
      <rgbColor rgb="00CC99FF"/>
      <rgbColor rgb="00F0A8AB"/>
      <rgbColor rgb="003366FF"/>
      <rgbColor rgb="0033CCCC"/>
      <rgbColor rgb="0084BD00"/>
      <rgbColor rgb="00FEDB00"/>
      <rgbColor rgb="00FF9900"/>
      <rgbColor rgb="00FE5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714374</xdr:colOff>
      <xdr:row>58</xdr:row>
      <xdr:rowOff>92076</xdr:rowOff>
    </xdr:from>
    <xdr:to>
      <xdr:col>12</xdr:col>
      <xdr:colOff>774699</xdr:colOff>
      <xdr:row>58</xdr:row>
      <xdr:rowOff>426197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C28466-23F9-4759-9CC6-F1A35213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4" y="11407776"/>
          <a:ext cx="2600325" cy="3309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137160</xdr:rowOff>
    </xdr:from>
    <xdr:to>
      <xdr:col>13</xdr:col>
      <xdr:colOff>76200</xdr:colOff>
      <xdr:row>41</xdr:row>
      <xdr:rowOff>68580</xdr:rowOff>
    </xdr:to>
    <xdr:pic>
      <xdr:nvPicPr>
        <xdr:cNvPr id="54291" name="Picture 5">
          <a:extLst>
            <a:ext uri="{FF2B5EF4-FFF2-40B4-BE49-F238E27FC236}">
              <a16:creationId xmlns:a16="http://schemas.microsoft.com/office/drawing/2014/main" id="{02129950-7430-4A33-B40A-F6ADE2AA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7160"/>
          <a:ext cx="7863840" cy="680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190500</xdr:rowOff>
    </xdr:from>
    <xdr:to>
      <xdr:col>12</xdr:col>
      <xdr:colOff>441960</xdr:colOff>
      <xdr:row>39</xdr:row>
      <xdr:rowOff>175260</xdr:rowOff>
    </xdr:to>
    <xdr:pic>
      <xdr:nvPicPr>
        <xdr:cNvPr id="55315" name="Picture 6">
          <a:extLst>
            <a:ext uri="{FF2B5EF4-FFF2-40B4-BE49-F238E27FC236}">
              <a16:creationId xmlns:a16="http://schemas.microsoft.com/office/drawing/2014/main" id="{4EAB076F-F7EB-42DB-94D1-55894013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7597140" cy="653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58</xdr:row>
      <xdr:rowOff>114300</xdr:rowOff>
    </xdr:from>
    <xdr:to>
      <xdr:col>12</xdr:col>
      <xdr:colOff>676275</xdr:colOff>
      <xdr:row>58</xdr:row>
      <xdr:rowOff>448421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07EA5-FECF-4E65-9829-AF1AB09B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1430000"/>
          <a:ext cx="2600325" cy="334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0</xdr:row>
      <xdr:rowOff>0</xdr:rowOff>
    </xdr:from>
    <xdr:ext cx="1243968" cy="352168"/>
    <xdr:sp macro="" textlink="">
      <xdr:nvSpPr>
        <xdr:cNvPr id="46082" name="Arrow: Right 1">
          <a:extLst>
            <a:ext uri="{FF2B5EF4-FFF2-40B4-BE49-F238E27FC236}">
              <a16:creationId xmlns:a16="http://schemas.microsoft.com/office/drawing/2014/main" id="{D9EA7C32-698F-45E7-A710-FD0C721B8556}"/>
            </a:ext>
          </a:extLst>
        </xdr:cNvPr>
        <xdr:cNvSpPr>
          <a:spLocks noChangeArrowheads="1"/>
        </xdr:cNvSpPr>
      </xdr:nvSpPr>
      <xdr:spPr bwMode="auto">
        <a:xfrm rot="10800000">
          <a:off x="2767965" y="0"/>
          <a:ext cx="1243968" cy="352168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258444</xdr:colOff>
      <xdr:row>0</xdr:row>
      <xdr:rowOff>0</xdr:rowOff>
    </xdr:from>
    <xdr:ext cx="535306" cy="352168"/>
    <xdr:sp macro="" textlink="">
      <xdr:nvSpPr>
        <xdr:cNvPr id="49153" name="Arrow: Right 1">
          <a:extLst>
            <a:ext uri="{FF2B5EF4-FFF2-40B4-BE49-F238E27FC236}">
              <a16:creationId xmlns:a16="http://schemas.microsoft.com/office/drawing/2014/main" id="{B11403DA-59E7-4662-AD20-24ABC91C38B2}"/>
            </a:ext>
          </a:extLst>
        </xdr:cNvPr>
        <xdr:cNvSpPr>
          <a:spLocks noChangeArrowheads="1"/>
        </xdr:cNvSpPr>
      </xdr:nvSpPr>
      <xdr:spPr bwMode="auto">
        <a:xfrm rot="10800000">
          <a:off x="4077969" y="0"/>
          <a:ext cx="535306" cy="352168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769620</xdr:colOff>
      <xdr:row>2</xdr:row>
      <xdr:rowOff>22860</xdr:rowOff>
    </xdr:to>
    <xdr:pic>
      <xdr:nvPicPr>
        <xdr:cNvPr id="29723" name="Picture 2">
          <a:extLst>
            <a:ext uri="{FF2B5EF4-FFF2-40B4-BE49-F238E27FC236}">
              <a16:creationId xmlns:a16="http://schemas.microsoft.com/office/drawing/2014/main" id="{478885A9-CABC-4599-A2F7-5FB108B5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963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228600</xdr:colOff>
      <xdr:row>42</xdr:row>
      <xdr:rowOff>30480</xdr:rowOff>
    </xdr:to>
    <xdr:pic>
      <xdr:nvPicPr>
        <xdr:cNvPr id="50195" name="Picture 1">
          <a:extLst>
            <a:ext uri="{FF2B5EF4-FFF2-40B4-BE49-F238E27FC236}">
              <a16:creationId xmlns:a16="http://schemas.microsoft.com/office/drawing/2014/main" id="{D5C26158-ACA7-49CD-862B-8186CDC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"/>
          <a:ext cx="11201400" cy="656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137160</xdr:rowOff>
    </xdr:from>
    <xdr:to>
      <xdr:col>16</xdr:col>
      <xdr:colOff>137160</xdr:colOff>
      <xdr:row>50</xdr:row>
      <xdr:rowOff>45720</xdr:rowOff>
    </xdr:to>
    <xdr:pic>
      <xdr:nvPicPr>
        <xdr:cNvPr id="51219" name="Picture 1">
          <a:extLst>
            <a:ext uri="{FF2B5EF4-FFF2-40B4-BE49-F238E27FC236}">
              <a16:creationId xmlns:a16="http://schemas.microsoft.com/office/drawing/2014/main" id="{407E7AC9-EAFE-4D70-B0C5-EA569F4E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4800"/>
          <a:ext cx="9700260" cy="812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144780</xdr:rowOff>
    </xdr:from>
    <xdr:to>
      <xdr:col>15</xdr:col>
      <xdr:colOff>236220</xdr:colOff>
      <xdr:row>48</xdr:row>
      <xdr:rowOff>45720</xdr:rowOff>
    </xdr:to>
    <xdr:pic>
      <xdr:nvPicPr>
        <xdr:cNvPr id="52243" name="Picture 2">
          <a:extLst>
            <a:ext uri="{FF2B5EF4-FFF2-40B4-BE49-F238E27FC236}">
              <a16:creationId xmlns:a16="http://schemas.microsoft.com/office/drawing/2014/main" id="{EA727F61-5D3C-421F-A3AC-02EE9573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2420"/>
          <a:ext cx="8961120" cy="778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175260</xdr:rowOff>
    </xdr:from>
    <xdr:to>
      <xdr:col>11</xdr:col>
      <xdr:colOff>388620</xdr:colOff>
      <xdr:row>36</xdr:row>
      <xdr:rowOff>60960</xdr:rowOff>
    </xdr:to>
    <xdr:pic>
      <xdr:nvPicPr>
        <xdr:cNvPr id="53267" name="Picture 3">
          <a:extLst>
            <a:ext uri="{FF2B5EF4-FFF2-40B4-BE49-F238E27FC236}">
              <a16:creationId xmlns:a16="http://schemas.microsoft.com/office/drawing/2014/main" id="{3D705E27-1B8B-4295-BABC-BFF2247A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6934200" cy="592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361949</xdr:colOff>
      <xdr:row>0</xdr:row>
      <xdr:rowOff>101600</xdr:rowOff>
    </xdr:from>
    <xdr:to>
      <xdr:col>22</xdr:col>
      <xdr:colOff>577850</xdr:colOff>
      <xdr:row>36</xdr:row>
      <xdr:rowOff>44450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099795-C3CA-0CD2-7A7E-C61D7B16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49" y="101600"/>
          <a:ext cx="6921501" cy="577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M67"/>
  <sheetViews>
    <sheetView zoomScaleNormal="100" zoomScaleSheetLayoutView="115" workbookViewId="0">
      <selection sqref="A1:A3"/>
    </sheetView>
  </sheetViews>
  <sheetFormatPr defaultColWidth="9.140625" defaultRowHeight="15"/>
  <cols>
    <col min="1" max="1" width="41.7109375" style="64" bestFit="1" customWidth="1"/>
    <col min="2" max="6" width="11.85546875" style="64" customWidth="1"/>
    <col min="7" max="7" width="11.85546875" style="66" customWidth="1"/>
    <col min="8" max="9" width="11.85546875" style="64" customWidth="1"/>
    <col min="10" max="10" width="11.85546875" style="66" customWidth="1"/>
    <col min="11" max="11" width="12.5703125" style="66" customWidth="1"/>
    <col min="12" max="12" width="11.85546875" style="64" customWidth="1"/>
    <col min="13" max="13" width="12.5703125" style="64" customWidth="1"/>
    <col min="14" max="16384" width="9.140625" style="64"/>
  </cols>
  <sheetData>
    <row r="1" spans="1:13" ht="16.5" customHeight="1">
      <c r="A1" s="130" t="str">
        <f>'Current month raw data'!A1</f>
        <v>May 2026 Monthly Report</v>
      </c>
      <c r="B1" s="133" t="str">
        <f>'Current month raw data'!F6</f>
        <v>Current Month - May 2026 vs May 2025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>
      <c r="A2" s="131"/>
      <c r="B2" s="136" t="s">
        <v>45</v>
      </c>
      <c r="C2" s="137"/>
      <c r="D2" s="138" t="s">
        <v>2</v>
      </c>
      <c r="E2" s="137"/>
      <c r="F2" s="139" t="s">
        <v>3</v>
      </c>
      <c r="G2" s="139"/>
      <c r="H2" s="139" t="str">
        <f>'Current month raw data'!L7</f>
        <v>Percent Change from May 2025</v>
      </c>
      <c r="I2" s="139"/>
      <c r="J2" s="139"/>
      <c r="K2" s="139"/>
      <c r="L2" s="139"/>
      <c r="M2" s="140"/>
    </row>
    <row r="3" spans="1:13" ht="36.950000000000003" customHeight="1">
      <c r="A3" s="132"/>
      <c r="B3" s="81">
        <f>'Current month raw data'!F8</f>
        <v>2026</v>
      </c>
      <c r="C3" s="82">
        <f>'Current month raw data'!G8</f>
        <v>2025</v>
      </c>
      <c r="D3" s="82">
        <f>'Current month raw data'!H8</f>
        <v>2026</v>
      </c>
      <c r="E3" s="82">
        <f>'Current month raw data'!I8</f>
        <v>2025</v>
      </c>
      <c r="F3" s="99">
        <f>'Current month raw data'!J8</f>
        <v>2026</v>
      </c>
      <c r="G3" s="99">
        <f>'Current month raw data'!K8</f>
        <v>2025</v>
      </c>
      <c r="H3" s="82" t="str">
        <f>'Current month raw data'!L8</f>
        <v>Occ</v>
      </c>
      <c r="I3" s="82" t="str">
        <f>'Current month raw data'!M8</f>
        <v>ADR</v>
      </c>
      <c r="J3" s="82" t="s">
        <v>3</v>
      </c>
      <c r="K3" s="83" t="s">
        <v>78</v>
      </c>
      <c r="L3" s="83" t="s">
        <v>43</v>
      </c>
      <c r="M3" s="84" t="s">
        <v>44</v>
      </c>
    </row>
    <row r="4" spans="1:13">
      <c r="A4" s="85" t="s">
        <v>10</v>
      </c>
      <c r="B4" s="75">
        <f>VLOOKUP($A4,'Current month raw data'!$B:$Q,5,FALSE)</f>
        <v>65.727519251102606</v>
      </c>
      <c r="C4" s="93">
        <f>VLOOKUP($A4,'Current month raw data'!$B:$Q,6,FALSE)</f>
        <v>65.320889387280204</v>
      </c>
      <c r="D4" s="74">
        <f>VLOOKUP($A4,'Current month raw data'!$B:$Q,7,FALSE)</f>
        <v>168.507320909665</v>
      </c>
      <c r="E4" s="96">
        <f>VLOOKUP($A4,'Current month raw data'!$B:$Q,8,FALSE)</f>
        <v>162.98789120040001</v>
      </c>
      <c r="F4" s="102">
        <f>VLOOKUP($A4,'Current month raw data'!$B:$Q,9,FALSE)</f>
        <v>110.755681790417</v>
      </c>
      <c r="G4" s="104">
        <f>VLOOKUP($A4,'Current month raw data'!$B:$Q,10,FALSE)</f>
        <v>106.465140125674</v>
      </c>
      <c r="H4" s="101">
        <f>VLOOKUP($A4,'Current month raw data'!$B:$Q,11,FALSE)</f>
        <v>0.62251121752424898</v>
      </c>
      <c r="I4" s="73">
        <f>VLOOKUP($A4,'Current month raw data'!$B:$Q,12,FALSE)</f>
        <v>3.3864047621050299</v>
      </c>
      <c r="J4" s="93">
        <f>VLOOKUP($A4,'Current month raw data'!$B:$Q,13,FALSE)</f>
        <v>4.0299967291441599</v>
      </c>
      <c r="K4" s="73">
        <f>VLOOKUP($A4,'Current month raw data'!$B:$Q,14,FALSE)</f>
        <v>4.4878317546572903</v>
      </c>
      <c r="L4" s="73">
        <f>VLOOKUP($A4,'Current month raw data'!$B:$Q,15,FALSE)</f>
        <v>0.44009904826313301</v>
      </c>
      <c r="M4" s="76">
        <f>VLOOKUP($A4,'Current month raw data'!$B:$Q,16,FALSE)</f>
        <v>1.06534993173103</v>
      </c>
    </row>
    <row r="5" spans="1:13">
      <c r="A5" s="85" t="s">
        <v>13</v>
      </c>
      <c r="B5" s="75">
        <f>VLOOKUP($A5,'Current month raw data'!$B:$Q,5,FALSE)</f>
        <v>69.627887469427193</v>
      </c>
      <c r="C5" s="94">
        <f>VLOOKUP($A5,'Current month raw data'!$B:$Q,6,FALSE)</f>
        <v>68.127345208534805</v>
      </c>
      <c r="D5" s="74">
        <f>VLOOKUP($A5,'Current month raw data'!$B:$Q,7,FALSE)</f>
        <v>151.03987281904</v>
      </c>
      <c r="E5" s="97">
        <f>VLOOKUP($A5,'Current month raw data'!$B:$Q,8,FALSE)</f>
        <v>144.491029153623</v>
      </c>
      <c r="F5" s="74">
        <f>VLOOKUP($A5,'Current month raw data'!$B:$Q,9,FALSE)</f>
        <v>105.16587268040701</v>
      </c>
      <c r="G5" s="105">
        <f>VLOOKUP($A5,'Current month raw data'!$B:$Q,10,FALSE)</f>
        <v>98.437902226853694</v>
      </c>
      <c r="H5" s="73">
        <f>VLOOKUP($A5,'Current month raw data'!$B:$Q,11,FALSE)</f>
        <v>2.2025550185454801</v>
      </c>
      <c r="I5" s="73">
        <f>VLOOKUP($A5,'Current month raw data'!$B:$Q,12,FALSE)</f>
        <v>4.5323531182368599</v>
      </c>
      <c r="J5" s="94">
        <f>VLOOKUP($A5,'Current month raw data'!$B:$Q,13,FALSE)</f>
        <v>6.8347357078462796</v>
      </c>
      <c r="K5" s="73">
        <f>VLOOKUP($A5,'Current month raw data'!$B:$Q,14,FALSE)</f>
        <v>7.6371531153957104</v>
      </c>
      <c r="L5" s="73">
        <f>VLOOKUP($A5,'Current month raw data'!$B:$Q,15,FALSE)</f>
        <v>0.75108287789820005</v>
      </c>
      <c r="M5" s="76">
        <f>VLOOKUP($A5,'Current month raw data'!$B:$Q,16,FALSE)</f>
        <v>2.9701809100642702</v>
      </c>
    </row>
    <row r="6" spans="1:13" ht="14.25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ht="14.25">
      <c r="A8" s="87" t="s">
        <v>71</v>
      </c>
      <c r="B8" s="75">
        <f>VLOOKUP($A8,'Current month raw data'!$B:$Q,5,FALSE)</f>
        <v>68.733459890896995</v>
      </c>
      <c r="C8" s="94">
        <f>VLOOKUP($A8,'Current month raw data'!$B:$Q,6,FALSE)</f>
        <v>66.154871664282396</v>
      </c>
      <c r="D8" s="74">
        <f>VLOOKUP($A8,'Current month raw data'!$B:$Q,7,FALSE)</f>
        <v>355.877900529795</v>
      </c>
      <c r="E8" s="97">
        <f>VLOOKUP($A8,'Current month raw data'!$B:$Q,8,FALSE)</f>
        <v>340.81370912960699</v>
      </c>
      <c r="F8" s="74">
        <f>VLOOKUP($A8,'Current month raw data'!$B:$Q,9,FALSE)</f>
        <v>244.60719402121299</v>
      </c>
      <c r="G8" s="105">
        <f>VLOOKUP($A8,'Current month raw data'!$B:$Q,10,FALSE)</f>
        <v>225.464871888972</v>
      </c>
      <c r="H8" s="73">
        <f>VLOOKUP($A8,'Current month raw data'!$B:$Q,11,FALSE)</f>
        <v>3.8978055005535999</v>
      </c>
      <c r="I8" s="73">
        <f>VLOOKUP($A8,'Current month raw data'!$B:$Q,12,FALSE)</f>
        <v>4.42006615246199</v>
      </c>
      <c r="J8" s="94">
        <f>VLOOKUP($A8,'Current month raw data'!$B:$Q,13,FALSE)</f>
        <v>8.4901572346343599</v>
      </c>
      <c r="K8" s="73">
        <f>VLOOKUP($A8,'Current month raw data'!$B:$Q,14,FALSE)</f>
        <v>15.1401227581875</v>
      </c>
      <c r="L8" s="73">
        <f>VLOOKUP($A8,'Current month raw data'!$B:$Q,15,FALSE)</f>
        <v>6.1295565358718296</v>
      </c>
      <c r="M8" s="76">
        <f>VLOOKUP($A8,'Current month raw data'!$B:$Q,16,FALSE)</f>
        <v>10.266280228240101</v>
      </c>
    </row>
    <row r="9" spans="1:13" ht="14.25">
      <c r="A9" s="87" t="s">
        <v>72</v>
      </c>
      <c r="B9" s="75">
        <f>VLOOKUP($A9,'Current month raw data'!$B:$Q,5,FALSE)</f>
        <v>75.080300014783205</v>
      </c>
      <c r="C9" s="94">
        <f>VLOOKUP($A9,'Current month raw data'!$B:$Q,6,FALSE)</f>
        <v>74.298005690174094</v>
      </c>
      <c r="D9" s="74">
        <f>VLOOKUP($A9,'Current month raw data'!$B:$Q,7,FALSE)</f>
        <v>218.832072032311</v>
      </c>
      <c r="E9" s="97">
        <f>VLOOKUP($A9,'Current month raw data'!$B:$Q,8,FALSE)</f>
        <v>209.18539040440399</v>
      </c>
      <c r="F9" s="74">
        <f>VLOOKUP($A9,'Current month raw data'!$B:$Q,9,FALSE)</f>
        <v>164.29977621042499</v>
      </c>
      <c r="G9" s="105">
        <f>VLOOKUP($A9,'Current month raw data'!$B:$Q,10,FALSE)</f>
        <v>155.42057326567701</v>
      </c>
      <c r="H9" s="73">
        <f>VLOOKUP($A9,'Current month raw data'!$B:$Q,11,FALSE)</f>
        <v>1.0529142974191299</v>
      </c>
      <c r="I9" s="73">
        <f>VLOOKUP($A9,'Current month raw data'!$B:$Q,12,FALSE)</f>
        <v>4.6115465373833802</v>
      </c>
      <c r="J9" s="94">
        <f>VLOOKUP($A9,'Current month raw data'!$B:$Q,13,FALSE)</f>
        <v>5.7130164676267601</v>
      </c>
      <c r="K9" s="73">
        <f>VLOOKUP($A9,'Current month raw data'!$B:$Q,14,FALSE)</f>
        <v>8.1125139944513105</v>
      </c>
      <c r="L9" s="73">
        <f>VLOOKUP($A9,'Current month raw data'!$B:$Q,15,FALSE)</f>
        <v>2.2698222101715899</v>
      </c>
      <c r="M9" s="76">
        <f>VLOOKUP($A9,'Current month raw data'!$B:$Q,16,FALSE)</f>
        <v>3.34663579016761</v>
      </c>
    </row>
    <row r="10" spans="1:13" ht="14.25">
      <c r="A10" s="87" t="s">
        <v>73</v>
      </c>
      <c r="B10" s="75">
        <f>VLOOKUP($A10,'Current month raw data'!$B:$Q,5,FALSE)</f>
        <v>75.918373342979905</v>
      </c>
      <c r="C10" s="94">
        <f>VLOOKUP($A10,'Current month raw data'!$B:$Q,6,FALSE)</f>
        <v>73.110861558399506</v>
      </c>
      <c r="D10" s="74">
        <f>VLOOKUP($A10,'Current month raw data'!$B:$Q,7,FALSE)</f>
        <v>171.534085773545</v>
      </c>
      <c r="E10" s="97">
        <f>VLOOKUP($A10,'Current month raw data'!$B:$Q,8,FALSE)</f>
        <v>164.77665984667999</v>
      </c>
      <c r="F10" s="74">
        <f>VLOOKUP($A10,'Current month raw data'!$B:$Q,9,FALSE)</f>
        <v>130.225887648027</v>
      </c>
      <c r="G10" s="105">
        <f>VLOOKUP($A10,'Current month raw data'!$B:$Q,10,FALSE)</f>
        <v>120.46963566106101</v>
      </c>
      <c r="H10" s="73">
        <f>VLOOKUP($A10,'Current month raw data'!$B:$Q,11,FALSE)</f>
        <v>3.8400748188938101</v>
      </c>
      <c r="I10" s="73">
        <f>VLOOKUP($A10,'Current month raw data'!$B:$Q,12,FALSE)</f>
        <v>4.1009606173303101</v>
      </c>
      <c r="J10" s="94">
        <f>VLOOKUP($A10,'Current month raw data'!$B:$Q,13,FALSE)</f>
        <v>8.0985153922229802</v>
      </c>
      <c r="K10" s="73">
        <f>VLOOKUP($A10,'Current month raw data'!$B:$Q,14,FALSE)</f>
        <v>10.0882124058773</v>
      </c>
      <c r="L10" s="73">
        <f>VLOOKUP($A10,'Current month raw data'!$B:$Q,15,FALSE)</f>
        <v>1.8406330618278699</v>
      </c>
      <c r="M10" s="76">
        <f>VLOOKUP($A10,'Current month raw data'!$B:$Q,16,FALSE)</f>
        <v>5.7513895674371804</v>
      </c>
    </row>
    <row r="11" spans="1:13" ht="14.25">
      <c r="A11" s="87" t="s">
        <v>74</v>
      </c>
      <c r="B11" s="75">
        <f>VLOOKUP($A11,'Current month raw data'!$B:$Q,5,FALSE)</f>
        <v>72.641219934374604</v>
      </c>
      <c r="C11" s="94">
        <f>VLOOKUP($A11,'Current month raw data'!$B:$Q,6,FALSE)</f>
        <v>70.194312190395294</v>
      </c>
      <c r="D11" s="74">
        <f>VLOOKUP($A11,'Current month raw data'!$B:$Q,7,FALSE)</f>
        <v>142.24034727902099</v>
      </c>
      <c r="E11" s="97">
        <f>VLOOKUP($A11,'Current month raw data'!$B:$Q,8,FALSE)</f>
        <v>137.57266141634099</v>
      </c>
      <c r="F11" s="74">
        <f>VLOOKUP($A11,'Current month raw data'!$B:$Q,9,FALSE)</f>
        <v>103.32512350237199</v>
      </c>
      <c r="G11" s="105">
        <f>VLOOKUP($A11,'Current month raw data'!$B:$Q,10,FALSE)</f>
        <v>96.568183443222097</v>
      </c>
      <c r="H11" s="73">
        <f>VLOOKUP($A11,'Current month raw data'!$B:$Q,11,FALSE)</f>
        <v>3.48590600523633</v>
      </c>
      <c r="I11" s="73">
        <f>VLOOKUP($A11,'Current month raw data'!$B:$Q,12,FALSE)</f>
        <v>3.3928876672340502</v>
      </c>
      <c r="J11" s="94">
        <f>VLOOKUP($A11,'Current month raw data'!$B:$Q,13,FALSE)</f>
        <v>6.9970665474134304</v>
      </c>
      <c r="K11" s="73">
        <f>VLOOKUP($A11,'Current month raw data'!$B:$Q,14,FALSE)</f>
        <v>5.6465825608553999</v>
      </c>
      <c r="L11" s="73">
        <f>VLOOKUP($A11,'Current month raw data'!$B:$Q,15,FALSE)</f>
        <v>-1.26216916980578</v>
      </c>
      <c r="M11" s="76">
        <f>VLOOKUP($A11,'Current month raw data'!$B:$Q,16,FALSE)</f>
        <v>2.17973880454405</v>
      </c>
    </row>
    <row r="12" spans="1:13" ht="14.25">
      <c r="A12" s="87" t="s">
        <v>75</v>
      </c>
      <c r="B12" s="75">
        <f>VLOOKUP($A12,'Current month raw data'!$B:$Q,5,FALSE)</f>
        <v>66.517325048287404</v>
      </c>
      <c r="C12" s="94">
        <f>VLOOKUP($A12,'Current month raw data'!$B:$Q,6,FALSE)</f>
        <v>64.907461403885705</v>
      </c>
      <c r="D12" s="74">
        <f>VLOOKUP($A12,'Current month raw data'!$B:$Q,7,FALSE)</f>
        <v>103.19867299636</v>
      </c>
      <c r="E12" s="97">
        <f>VLOOKUP($A12,'Current month raw data'!$B:$Q,8,FALSE)</f>
        <v>99.083261013014607</v>
      </c>
      <c r="F12" s="74">
        <f>VLOOKUP($A12,'Current month raw data'!$B:$Q,9,FALSE)</f>
        <v>68.644996762508299</v>
      </c>
      <c r="G12" s="105">
        <f>VLOOKUP($A12,'Current month raw data'!$B:$Q,10,FALSE)</f>
        <v>64.312429399733801</v>
      </c>
      <c r="H12" s="73">
        <f>VLOOKUP($A12,'Current month raw data'!$B:$Q,11,FALSE)</f>
        <v>2.4802443503134</v>
      </c>
      <c r="I12" s="73">
        <f>VLOOKUP($A12,'Current month raw data'!$B:$Q,12,FALSE)</f>
        <v>4.1534886329642298</v>
      </c>
      <c r="J12" s="94">
        <f>VLOOKUP($A12,'Current month raw data'!$B:$Q,13,FALSE)</f>
        <v>6.7367496504376403</v>
      </c>
      <c r="K12" s="73">
        <f>VLOOKUP($A12,'Current month raw data'!$B:$Q,14,FALSE)</f>
        <v>8.3201206879819694</v>
      </c>
      <c r="L12" s="73">
        <f>VLOOKUP($A12,'Current month raw data'!$B:$Q,15,FALSE)</f>
        <v>1.4834356889542399</v>
      </c>
      <c r="M12" s="76">
        <f>VLOOKUP($A12,'Current month raw data'!$B:$Q,16,FALSE)</f>
        <v>4.0004728691334597</v>
      </c>
    </row>
    <row r="13" spans="1:13" ht="14.25">
      <c r="A13" s="87" t="s">
        <v>76</v>
      </c>
      <c r="B13" s="75">
        <f>VLOOKUP($A13,'Current month raw data'!$B:$Q,5,FALSE)</f>
        <v>57.431920295806897</v>
      </c>
      <c r="C13" s="94">
        <f>VLOOKUP($A13,'Current month raw data'!$B:$Q,6,FALSE)</f>
        <v>58.244046934755701</v>
      </c>
      <c r="D13" s="74">
        <f>VLOOKUP($A13,'Current month raw data'!$B:$Q,7,FALSE)</f>
        <v>71.7380837221516</v>
      </c>
      <c r="E13" s="97">
        <f>VLOOKUP($A13,'Current month raw data'!$B:$Q,8,FALSE)</f>
        <v>71.476296802309307</v>
      </c>
      <c r="F13" s="74">
        <f>VLOOKUP($A13,'Current month raw data'!$B:$Q,9,FALSE)</f>
        <v>41.200559065045397</v>
      </c>
      <c r="G13" s="105">
        <f>VLOOKUP($A13,'Current month raw data'!$B:$Q,10,FALSE)</f>
        <v>41.6306878567623</v>
      </c>
      <c r="H13" s="73">
        <f>VLOOKUP($A13,'Current month raw data'!$B:$Q,11,FALSE)</f>
        <v>-1.39435132290604</v>
      </c>
      <c r="I13" s="73">
        <f>VLOOKUP($A13,'Current month raw data'!$B:$Q,12,FALSE)</f>
        <v>0.366256971267582</v>
      </c>
      <c r="J13" s="94">
        <f>VLOOKUP($A13,'Current month raw data'!$B:$Q,13,FALSE)</f>
        <v>-1.03320126056256</v>
      </c>
      <c r="K13" s="73">
        <f>VLOOKUP($A13,'Current month raw data'!$B:$Q,14,FALSE)</f>
        <v>-1.30654149229123</v>
      </c>
      <c r="L13" s="73">
        <f>VLOOKUP($A13,'Current month raw data'!$B:$Q,15,FALSE)</f>
        <v>-0.27619387027797498</v>
      </c>
      <c r="M13" s="76">
        <f>VLOOKUP($A13,'Current month raw data'!$B:$Q,16,FALSE)</f>
        <v>-1.6666940803000101</v>
      </c>
    </row>
    <row r="14" spans="1:13" ht="18.600000000000001" customHeight="1">
      <c r="A14" s="72" t="s">
        <v>79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ht="14.25">
      <c r="A15" s="87" t="s">
        <v>50</v>
      </c>
      <c r="B15" s="75">
        <f>VLOOKUP($A15,'Current month raw data'!$B:$Q,5,FALSE)</f>
        <v>67.688624977155996</v>
      </c>
      <c r="C15" s="94">
        <f>VLOOKUP($A15,'Current month raw data'!$B:$Q,6,FALSE)</f>
        <v>66.729708447272102</v>
      </c>
      <c r="D15" s="74">
        <f>VLOOKUP($A15,'Current month raw data'!$B:$Q,7,FALSE)</f>
        <v>142.52680576461401</v>
      </c>
      <c r="E15" s="97">
        <f>VLOOKUP($A15,'Current month raw data'!$B:$Q,8,FALSE)</f>
        <v>137.065087249622</v>
      </c>
      <c r="F15" s="74">
        <f>VLOOKUP($A15,'Current month raw data'!$B:$Q,9,FALSE)</f>
        <v>96.474435045929397</v>
      </c>
      <c r="G15" s="105">
        <f>VLOOKUP($A15,'Current month raw data'!$B:$Q,10,FALSE)</f>
        <v>91.463133104672195</v>
      </c>
      <c r="H15" s="73">
        <f>VLOOKUP($A15,'Current month raw data'!$B:$Q,11,FALSE)</f>
        <v>1.43701591419599</v>
      </c>
      <c r="I15" s="73">
        <f>VLOOKUP($A15,'Current month raw data'!$B:$Q,12,FALSE)</f>
        <v>3.9847627317707</v>
      </c>
      <c r="J15" s="94">
        <f>VLOOKUP($A15,'Current month raw data'!$B:$Q,13,FALSE)</f>
        <v>5.4790403205651899</v>
      </c>
      <c r="K15" s="73">
        <f>VLOOKUP($A15,'Current month raw data'!$B:$Q,14,FALSE)</f>
        <v>9.1011193405603095</v>
      </c>
      <c r="L15" s="73">
        <f>VLOOKUP($A15,'Current month raw data'!$B:$Q,15,FALSE)</f>
        <v>3.4339324751032301</v>
      </c>
      <c r="M15" s="76">
        <f>VLOOKUP($A15,'Current month raw data'!$B:$Q,16,FALSE)</f>
        <v>4.9202945454491998</v>
      </c>
    </row>
    <row r="16" spans="1:13" ht="14.25">
      <c r="A16" s="87" t="s">
        <v>51</v>
      </c>
      <c r="B16" s="75">
        <f>VLOOKUP($A16,'Current month raw data'!$B:$Q,5,FALSE)</f>
        <v>57.944949557852702</v>
      </c>
      <c r="C16" s="94">
        <f>VLOOKUP($A16,'Current month raw data'!$B:$Q,6,FALSE)</f>
        <v>63.601942956781599</v>
      </c>
      <c r="D16" s="74">
        <f>VLOOKUP($A16,'Current month raw data'!$B:$Q,7,FALSE)</f>
        <v>134.13466339953499</v>
      </c>
      <c r="E16" s="97">
        <f>VLOOKUP($A16,'Current month raw data'!$B:$Q,8,FALSE)</f>
        <v>131.25324403712801</v>
      </c>
      <c r="F16" s="74">
        <f>VLOOKUP($A16,'Current month raw data'!$B:$Q,9,FALSE)</f>
        <v>77.7242630464565</v>
      </c>
      <c r="G16" s="105">
        <f>VLOOKUP($A16,'Current month raw data'!$B:$Q,10,FALSE)</f>
        <v>83.479613401419797</v>
      </c>
      <c r="H16" s="73">
        <f>VLOOKUP($A16,'Current month raw data'!$B:$Q,11,FALSE)</f>
        <v>-8.89437198919045</v>
      </c>
      <c r="I16" s="73">
        <f>VLOOKUP($A16,'Current month raw data'!$B:$Q,12,FALSE)</f>
        <v>2.1953128728705602</v>
      </c>
      <c r="J16" s="94">
        <f>VLOOKUP($A16,'Current month raw data'!$B:$Q,13,FALSE)</f>
        <v>-6.8943184095595802</v>
      </c>
      <c r="K16" s="73">
        <f>VLOOKUP($A16,'Current month raw data'!$B:$Q,14,FALSE)</f>
        <v>-6.8943184095595802</v>
      </c>
      <c r="L16" s="73">
        <f>VLOOKUP($A16,'Current month raw data'!$B:$Q,15,FALSE)</f>
        <v>0</v>
      </c>
      <c r="M16" s="76">
        <f>VLOOKUP($A16,'Current month raw data'!$B:$Q,16,FALSE)</f>
        <v>-8.89437198919045</v>
      </c>
    </row>
    <row r="17" spans="1:13" ht="14.25">
      <c r="A17" s="87" t="s">
        <v>52</v>
      </c>
      <c r="B17" s="75">
        <f>VLOOKUP($A17,'Current month raw data'!$B:$Q,5,FALSE)</f>
        <v>57.512370192613901</v>
      </c>
      <c r="C17" s="94">
        <f>VLOOKUP($A17,'Current month raw data'!$B:$Q,6,FALSE)</f>
        <v>62.505043640765301</v>
      </c>
      <c r="D17" s="74">
        <f>VLOOKUP($A17,'Current month raw data'!$B:$Q,7,FALSE)</f>
        <v>129.23207813307701</v>
      </c>
      <c r="E17" s="97">
        <f>VLOOKUP($A17,'Current month raw data'!$B:$Q,8,FALSE)</f>
        <v>129.25636496449499</v>
      </c>
      <c r="F17" s="74">
        <f>VLOOKUP($A17,'Current month raw data'!$B:$Q,9,FALSE)</f>
        <v>74.324431183503506</v>
      </c>
      <c r="G17" s="105">
        <f>VLOOKUP($A17,'Current month raw data'!$B:$Q,10,FALSE)</f>
        <v>80.791747329524895</v>
      </c>
      <c r="H17" s="73">
        <f>VLOOKUP($A17,'Current month raw data'!$B:$Q,11,FALSE)</f>
        <v>-7.9876329290252404</v>
      </c>
      <c r="I17" s="73">
        <f>VLOOKUP($A17,'Current month raw data'!$B:$Q,12,FALSE)</f>
        <v>-1.8789659932788999E-2</v>
      </c>
      <c r="J17" s="94">
        <f>VLOOKUP($A17,'Current month raw data'!$B:$Q,13,FALSE)</f>
        <v>-8.0049217398939803</v>
      </c>
      <c r="K17" s="73">
        <f>VLOOKUP($A17,'Current month raw data'!$B:$Q,14,FALSE)</f>
        <v>-8.0049217398939803</v>
      </c>
      <c r="L17" s="73">
        <f>VLOOKUP($A17,'Current month raw data'!$B:$Q,15,FALSE)</f>
        <v>0</v>
      </c>
      <c r="M17" s="76">
        <f>VLOOKUP($A17,'Current month raw data'!$B:$Q,16,FALSE)</f>
        <v>-7.9876329290252404</v>
      </c>
    </row>
    <row r="18" spans="1:13" ht="14.25">
      <c r="A18" s="87" t="s">
        <v>53</v>
      </c>
      <c r="B18" s="75">
        <f>VLOOKUP($A18,'Current month raw data'!$B:$Q,5,FALSE)</f>
        <v>69.222307254795894</v>
      </c>
      <c r="C18" s="94">
        <f>VLOOKUP($A18,'Current month raw data'!$B:$Q,6,FALSE)</f>
        <v>65.921055208156503</v>
      </c>
      <c r="D18" s="74">
        <f>VLOOKUP($A18,'Current month raw data'!$B:$Q,7,FALSE)</f>
        <v>138.33688303454699</v>
      </c>
      <c r="E18" s="97">
        <f>VLOOKUP($A18,'Current month raw data'!$B:$Q,8,FALSE)</f>
        <v>135.92465178683</v>
      </c>
      <c r="F18" s="74">
        <f>VLOOKUP($A18,'Current month raw data'!$B:$Q,9,FALSE)</f>
        <v>95.759982220882407</v>
      </c>
      <c r="G18" s="105">
        <f>VLOOKUP($A18,'Current month raw data'!$B:$Q,10,FALSE)</f>
        <v>89.602964745891001</v>
      </c>
      <c r="H18" s="73">
        <f>VLOOKUP($A18,'Current month raw data'!$B:$Q,11,FALSE)</f>
        <v>5.0078871404821896</v>
      </c>
      <c r="I18" s="73">
        <f>VLOOKUP($A18,'Current month raw data'!$B:$Q,12,FALSE)</f>
        <v>1.77468267603175</v>
      </c>
      <c r="J18" s="94">
        <f>VLOOKUP($A18,'Current month raw data'!$B:$Q,13,FALSE)</f>
        <v>6.8714439220313004</v>
      </c>
      <c r="K18" s="73">
        <f>VLOOKUP($A18,'Current month raw data'!$B:$Q,14,FALSE)</f>
        <v>4.7116330232630101</v>
      </c>
      <c r="L18" s="73">
        <f>VLOOKUP($A18,'Current month raw data'!$B:$Q,15,FALSE)</f>
        <v>-2.0209429380817401</v>
      </c>
      <c r="M18" s="76">
        <f>VLOOKUP($A18,'Current month raw data'!$B:$Q,16,FALSE)</f>
        <v>2.8857376608877598</v>
      </c>
    </row>
    <row r="19" spans="1:13" ht="14.25">
      <c r="A19" s="88" t="s">
        <v>54</v>
      </c>
      <c r="B19" s="75">
        <f>VLOOKUP($A19,'Current month raw data'!$B:$Q,5,FALSE)</f>
        <v>78.044270836486504</v>
      </c>
      <c r="C19" s="94">
        <f>VLOOKUP($A19,'Current month raw data'!$B:$Q,6,FALSE)</f>
        <v>75.080340610076902</v>
      </c>
      <c r="D19" s="74">
        <f>VLOOKUP($A19,'Current month raw data'!$B:$Q,7,FALSE)</f>
        <v>175.16946455251301</v>
      </c>
      <c r="E19" s="97">
        <f>VLOOKUP($A19,'Current month raw data'!$B:$Q,8,FALSE)</f>
        <v>162.677206846448</v>
      </c>
      <c r="F19" s="74">
        <f>VLOOKUP($A19,'Current month raw data'!$B:$Q,9,FALSE)</f>
        <v>136.709731338187</v>
      </c>
      <c r="G19" s="105">
        <f>VLOOKUP($A19,'Current month raw data'!$B:$Q,10,FALSE)</f>
        <v>122.13860099527299</v>
      </c>
      <c r="H19" s="73">
        <f>VLOOKUP($A19,'Current month raw data'!$B:$Q,11,FALSE)</f>
        <v>3.94767818356403</v>
      </c>
      <c r="I19" s="73">
        <f>VLOOKUP($A19,'Current month raw data'!$B:$Q,12,FALSE)</f>
        <v>7.67916904170617</v>
      </c>
      <c r="J19" s="94">
        <f>VLOOKUP($A19,'Current month raw data'!$B:$Q,13,FALSE)</f>
        <v>11.9299961062086</v>
      </c>
      <c r="K19" s="73">
        <f>VLOOKUP($A19,'Current month raw data'!$B:$Q,14,FALSE)</f>
        <v>12.610537245676101</v>
      </c>
      <c r="L19" s="73">
        <f>VLOOKUP($A19,'Current month raw data'!$B:$Q,15,FALSE)</f>
        <v>0.60800604229607202</v>
      </c>
      <c r="M19" s="76">
        <f>VLOOKUP($A19,'Current month raw data'!$B:$Q,16,FALSE)</f>
        <v>4.5796863477465797</v>
      </c>
    </row>
    <row r="20" spans="1:13" ht="14.25">
      <c r="A20" s="87" t="s">
        <v>55</v>
      </c>
      <c r="B20" s="75">
        <f>VLOOKUP($A20,'Current month raw data'!$B:$Q,5,FALSE)</f>
        <v>60.628826808840898</v>
      </c>
      <c r="C20" s="94">
        <f>VLOOKUP($A20,'Current month raw data'!$B:$Q,6,FALSE)</f>
        <v>62.205251945795098</v>
      </c>
      <c r="D20" s="74">
        <f>VLOOKUP($A20,'Current month raw data'!$B:$Q,7,FALSE)</f>
        <v>122.141792506505</v>
      </c>
      <c r="E20" s="97">
        <f>VLOOKUP($A20,'Current month raw data'!$B:$Q,8,FALSE)</f>
        <v>119.53576524043901</v>
      </c>
      <c r="F20" s="74">
        <f>VLOOKUP($A20,'Current month raw data'!$B:$Q,9,FALSE)</f>
        <v>74.0531358399829</v>
      </c>
      <c r="G20" s="105">
        <f>VLOOKUP($A20,'Current month raw data'!$B:$Q,10,FALSE)</f>
        <v>74.357523933149395</v>
      </c>
      <c r="H20" s="73">
        <f>VLOOKUP($A20,'Current month raw data'!$B:$Q,11,FALSE)</f>
        <v>-2.5342315763432799</v>
      </c>
      <c r="I20" s="73">
        <f>VLOOKUP($A20,'Current month raw data'!$B:$Q,12,FALSE)</f>
        <v>2.18012346415673</v>
      </c>
      <c r="J20" s="94">
        <f>VLOOKUP($A20,'Current month raw data'!$B:$Q,13,FALSE)</f>
        <v>-0.40935748941847799</v>
      </c>
      <c r="K20" s="73">
        <f>VLOOKUP($A20,'Current month raw data'!$B:$Q,14,FALSE)</f>
        <v>2.7578931891591498</v>
      </c>
      <c r="L20" s="73">
        <f>VLOOKUP($A20,'Current month raw data'!$B:$Q,15,FALSE)</f>
        <v>3.1802693493428502</v>
      </c>
      <c r="M20" s="76">
        <f>VLOOKUP($A20,'Current month raw data'!$B:$Q,16,FALSE)</f>
        <v>0.56544238293575599</v>
      </c>
    </row>
    <row r="21" spans="1:13" ht="14.25">
      <c r="A21" s="87" t="s">
        <v>56</v>
      </c>
      <c r="B21" s="75">
        <f>VLOOKUP($A21,'Current month raw data'!$B:$Q,5,FALSE)</f>
        <v>60.071652290184502</v>
      </c>
      <c r="C21" s="94">
        <f>VLOOKUP($A21,'Current month raw data'!$B:$Q,6,FALSE)</f>
        <v>60.798722278798103</v>
      </c>
      <c r="D21" s="74">
        <f>VLOOKUP($A21,'Current month raw data'!$B:$Q,7,FALSE)</f>
        <v>119.43422856382401</v>
      </c>
      <c r="E21" s="97">
        <f>VLOOKUP($A21,'Current month raw data'!$B:$Q,8,FALSE)</f>
        <v>117.64471139710299</v>
      </c>
      <c r="F21" s="74">
        <f>VLOOKUP($A21,'Current month raw data'!$B:$Q,9,FALSE)</f>
        <v>71.7461144983249</v>
      </c>
      <c r="G21" s="105">
        <f>VLOOKUP($A21,'Current month raw data'!$B:$Q,10,FALSE)</f>
        <v>71.526481358018302</v>
      </c>
      <c r="H21" s="73">
        <f>VLOOKUP($A21,'Current month raw data'!$B:$Q,11,FALSE)</f>
        <v>-1.1958639283234</v>
      </c>
      <c r="I21" s="73">
        <f>VLOOKUP($A21,'Current month raw data'!$B:$Q,12,FALSE)</f>
        <v>1.52111994280907</v>
      </c>
      <c r="J21" s="94">
        <f>VLOOKUP($A21,'Current month raw data'!$B:$Q,13,FALSE)</f>
        <v>0.30706548978308201</v>
      </c>
      <c r="K21" s="73">
        <f>VLOOKUP($A21,'Current month raw data'!$B:$Q,14,FALSE)</f>
        <v>1.1272004790250001</v>
      </c>
      <c r="L21" s="73">
        <f>VLOOKUP($A21,'Current month raw data'!$B:$Q,15,FALSE)</f>
        <v>0.81762434703611098</v>
      </c>
      <c r="M21" s="76">
        <f>VLOOKUP($A21,'Current month raw data'!$B:$Q,16,FALSE)</f>
        <v>-0.38801725592268499</v>
      </c>
    </row>
    <row r="22" spans="1:13" ht="14.25">
      <c r="A22" s="88" t="s">
        <v>57</v>
      </c>
      <c r="B22" s="75">
        <f>VLOOKUP($A22,'Current month raw data'!$B:$Q,5,FALSE)</f>
        <v>58.273010252789902</v>
      </c>
      <c r="C22" s="94">
        <f>VLOOKUP($A22,'Current month raw data'!$B:$Q,6,FALSE)</f>
        <v>60.568407186774401</v>
      </c>
      <c r="D22" s="74">
        <f>VLOOKUP($A22,'Current month raw data'!$B:$Q,7,FALSE)</f>
        <v>140.36506358591899</v>
      </c>
      <c r="E22" s="97">
        <f>VLOOKUP($A22,'Current month raw data'!$B:$Q,8,FALSE)</f>
        <v>141.94499966587799</v>
      </c>
      <c r="F22" s="74">
        <f>VLOOKUP($A22,'Current month raw data'!$B:$Q,9,FALSE)</f>
        <v>81.794947894757996</v>
      </c>
      <c r="G22" s="105">
        <f>VLOOKUP($A22,'Current month raw data'!$B:$Q,10,FALSE)</f>
        <v>85.9738253788951</v>
      </c>
      <c r="H22" s="73">
        <f>VLOOKUP($A22,'Current month raw data'!$B:$Q,11,FALSE)</f>
        <v>-3.78975944819907</v>
      </c>
      <c r="I22" s="73">
        <f>VLOOKUP($A22,'Current month raw data'!$B:$Q,12,FALSE)</f>
        <v>-1.1130621604695199</v>
      </c>
      <c r="J22" s="94">
        <f>VLOOKUP($A22,'Current month raw data'!$B:$Q,13,FALSE)</f>
        <v>-4.8606392302778696</v>
      </c>
      <c r="K22" s="73">
        <f>VLOOKUP($A22,'Current month raw data'!$B:$Q,14,FALSE)</f>
        <v>-4.2963359611977401</v>
      </c>
      <c r="L22" s="73">
        <f>VLOOKUP($A22,'Current month raw data'!$B:$Q,15,FALSE)</f>
        <v>0.59313334093760595</v>
      </c>
      <c r="M22" s="76">
        <f>VLOOKUP($A22,'Current month raw data'!$B:$Q,16,FALSE)</f>
        <v>-3.2191044340900601</v>
      </c>
    </row>
    <row r="23" spans="1:13" ht="14.25">
      <c r="A23" s="87" t="s">
        <v>58</v>
      </c>
      <c r="B23" s="75">
        <f>VLOOKUP($A23,'Current month raw data'!$B:$Q,5,FALSE)</f>
        <v>49.4147666089236</v>
      </c>
      <c r="C23" s="94">
        <f>VLOOKUP($A23,'Current month raw data'!$B:$Q,6,FALSE)</f>
        <v>57.384457071271903</v>
      </c>
      <c r="D23" s="74">
        <f>VLOOKUP($A23,'Current month raw data'!$B:$Q,7,FALSE)</f>
        <v>96.994592827703798</v>
      </c>
      <c r="E23" s="97">
        <f>VLOOKUP($A23,'Current month raw data'!$B:$Q,8,FALSE)</f>
        <v>96.674746998284704</v>
      </c>
      <c r="F23" s="74">
        <f>VLOOKUP($A23,'Current month raw data'!$B:$Q,9,FALSE)</f>
        <v>47.929651669085601</v>
      </c>
      <c r="G23" s="105">
        <f>VLOOKUP($A23,'Current month raw data'!$B:$Q,10,FALSE)</f>
        <v>55.476278689991403</v>
      </c>
      <c r="H23" s="73">
        <f>VLOOKUP($A23,'Current month raw data'!$B:$Q,11,FALSE)</f>
        <v>-13.888238852638899</v>
      </c>
      <c r="I23" s="73">
        <f>VLOOKUP($A23,'Current month raw data'!$B:$Q,12,FALSE)</f>
        <v>0.33084734054154102</v>
      </c>
      <c r="J23" s="94">
        <f>VLOOKUP($A23,'Current month raw data'!$B:$Q,13,FALSE)</f>
        <v>-13.603340380989399</v>
      </c>
      <c r="K23" s="73">
        <f>VLOOKUP($A23,'Current month raw data'!$B:$Q,14,FALSE)</f>
        <v>-17.437866189322801</v>
      </c>
      <c r="L23" s="73">
        <f>VLOOKUP($A23,'Current month raw data'!$B:$Q,15,FALSE)</f>
        <v>-4.4382801664354998</v>
      </c>
      <c r="M23" s="76">
        <f>VLOOKUP($A23,'Current month raw data'!$B:$Q,16,FALSE)</f>
        <v>-17.7101200686106</v>
      </c>
    </row>
    <row r="24" spans="1:13" ht="14.25">
      <c r="A24" s="87" t="s">
        <v>59</v>
      </c>
      <c r="B24" s="75">
        <f>VLOOKUP($A24,'Current month raw data'!$B:$Q,5,FALSE)</f>
        <v>62.834789141670299</v>
      </c>
      <c r="C24" s="94">
        <f>VLOOKUP($A24,'Current month raw data'!$B:$Q,6,FALSE)</f>
        <v>62.816875346943803</v>
      </c>
      <c r="D24" s="74">
        <f>VLOOKUP($A24,'Current month raw data'!$B:$Q,7,FALSE)</f>
        <v>141.20912111925</v>
      </c>
      <c r="E24" s="97">
        <f>VLOOKUP($A24,'Current month raw data'!$B:$Q,8,FALSE)</f>
        <v>143.97739092318099</v>
      </c>
      <c r="F24" s="74">
        <f>VLOOKUP($A24,'Current month raw data'!$B:$Q,9,FALSE)</f>
        <v>88.728453504086701</v>
      </c>
      <c r="G24" s="105">
        <f>VLOOKUP($A24,'Current month raw data'!$B:$Q,10,FALSE)</f>
        <v>90.442098183996904</v>
      </c>
      <c r="H24" s="73">
        <f>VLOOKUP($A24,'Current month raw data'!$B:$Q,11,FALSE)</f>
        <v>2.8517487741347401E-2</v>
      </c>
      <c r="I24" s="73">
        <f>VLOOKUP($A24,'Current month raw data'!$B:$Q,12,FALSE)</f>
        <v>-1.9227114661415201</v>
      </c>
      <c r="J24" s="94">
        <f>VLOOKUP($A24,'Current month raw data'!$B:$Q,13,FALSE)</f>
        <v>-1.89474228740683</v>
      </c>
      <c r="K24" s="73">
        <f>VLOOKUP($A24,'Current month raw data'!$B:$Q,14,FALSE)</f>
        <v>0.101663530563171</v>
      </c>
      <c r="L24" s="73">
        <f>VLOOKUP($A24,'Current month raw data'!$B:$Q,15,FALSE)</f>
        <v>2.0349631248292801</v>
      </c>
      <c r="M24" s="76">
        <f>VLOOKUP($A24,'Current month raw data'!$B:$Q,16,FALSE)</f>
        <v>2.0640609329302899</v>
      </c>
    </row>
    <row r="25" spans="1:13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>
      <c r="A26" s="85" t="s">
        <v>18</v>
      </c>
      <c r="B26" s="75">
        <f>VLOOKUP($A26,'Current month raw data'!$B:$Q,5,FALSE)</f>
        <v>76.698863981532099</v>
      </c>
      <c r="C26" s="94">
        <f>VLOOKUP($A26,'Current month raw data'!$B:$Q,6,FALSE)</f>
        <v>73.942417860688494</v>
      </c>
      <c r="D26" s="74">
        <f>VLOOKUP($A26,'Current month raw data'!$B:$Q,7,FALSE)</f>
        <v>210.47830248108099</v>
      </c>
      <c r="E26" s="97">
        <f>VLOOKUP($A26,'Current month raw data'!$B:$Q,8,FALSE)</f>
        <v>203.18773136584699</v>
      </c>
      <c r="F26" s="74">
        <f>VLOOKUP($A26,'Current month raw data'!$B:$Q,9,FALSE)</f>
        <v>161.43446693060201</v>
      </c>
      <c r="G26" s="105">
        <f>VLOOKUP($A26,'Current month raw data'!$B:$Q,10,FALSE)</f>
        <v>150.241921368188</v>
      </c>
      <c r="H26" s="73">
        <f>VLOOKUP($A26,'Current month raw data'!$B:$Q,11,FALSE)</f>
        <v>3.72782795125369</v>
      </c>
      <c r="I26" s="73">
        <f>VLOOKUP($A26,'Current month raw data'!$B:$Q,12,FALSE)</f>
        <v>3.5880961248134402</v>
      </c>
      <c r="J26" s="94">
        <f>VLOOKUP($A26,'Current month raw data'!$B:$Q,13,FALSE)</f>
        <v>7.4496821263257802</v>
      </c>
      <c r="K26" s="73">
        <f>VLOOKUP($A26,'Current month raw data'!$B:$Q,14,FALSE)</f>
        <v>7.7138601216313196</v>
      </c>
      <c r="L26" s="73">
        <f>VLOOKUP($A26,'Current month raw data'!$B:$Q,15,FALSE)</f>
        <v>0.245862053826228</v>
      </c>
      <c r="M26" s="76">
        <f>VLOOKUP($A26,'Current month raw data'!$B:$Q,16,FALSE)</f>
        <v>3.98285531944398</v>
      </c>
    </row>
    <row r="27" spans="1:13" ht="14.25">
      <c r="A27" s="87" t="s">
        <v>20</v>
      </c>
      <c r="B27" s="75">
        <f>VLOOKUP($A27,'Current month raw data'!$B:$Q,5,FALSE)</f>
        <v>80.637514728321094</v>
      </c>
      <c r="C27" s="94">
        <f>VLOOKUP($A27,'Current month raw data'!$B:$Q,6,FALSE)</f>
        <v>78.552921362870805</v>
      </c>
      <c r="D27" s="74">
        <f>VLOOKUP($A27,'Current month raw data'!$B:$Q,7,FALSE)</f>
        <v>238.10233358965101</v>
      </c>
      <c r="E27" s="97">
        <f>VLOOKUP($A27,'Current month raw data'!$B:$Q,8,FALSE)</f>
        <v>213.50287596619901</v>
      </c>
      <c r="F27" s="74">
        <f>VLOOKUP($A27,'Current month raw data'!$B:$Q,9,FALSE)</f>
        <v>191.99980431683099</v>
      </c>
      <c r="G27" s="105">
        <f>VLOOKUP($A27,'Current month raw data'!$B:$Q,10,FALSE)</f>
        <v>167.71274626519599</v>
      </c>
      <c r="H27" s="73">
        <f>VLOOKUP($A27,'Current month raw data'!$B:$Q,11,FALSE)</f>
        <v>2.6537439082890701</v>
      </c>
      <c r="I27" s="73">
        <f>VLOOKUP($A27,'Current month raw data'!$B:$Q,12,FALSE)</f>
        <v>11.521838997310001</v>
      </c>
      <c r="J27" s="94">
        <f>VLOOKUP($A27,'Current month raw data'!$B:$Q,13,FALSE)</f>
        <v>14.481343006113001</v>
      </c>
      <c r="K27" s="73">
        <f>VLOOKUP($A27,'Current month raw data'!$B:$Q,14,FALSE)</f>
        <v>12.291412432861399</v>
      </c>
      <c r="L27" s="73">
        <f>VLOOKUP($A27,'Current month raw data'!$B:$Q,15,FALSE)</f>
        <v>-1.9129148171633901</v>
      </c>
      <c r="M27" s="76">
        <f>VLOOKUP($A27,'Current month raw data'!$B:$Q,16,FALSE)</f>
        <v>0.69006523069444803</v>
      </c>
    </row>
    <row r="28" spans="1:13" ht="14.25">
      <c r="A28" s="87" t="s">
        <v>22</v>
      </c>
      <c r="B28" s="75">
        <f>VLOOKUP($A28,'Current month raw data'!$B:$Q,5,FALSE)</f>
        <v>78.265259567848105</v>
      </c>
      <c r="C28" s="94">
        <f>VLOOKUP($A28,'Current month raw data'!$B:$Q,6,FALSE)</f>
        <v>73.949794121397105</v>
      </c>
      <c r="D28" s="74">
        <f>VLOOKUP($A28,'Current month raw data'!$B:$Q,7,FALSE)</f>
        <v>183.16306052100899</v>
      </c>
      <c r="E28" s="97">
        <f>VLOOKUP($A28,'Current month raw data'!$B:$Q,8,FALSE)</f>
        <v>170.649382909389</v>
      </c>
      <c r="F28" s="74">
        <f>VLOOKUP($A28,'Current month raw data'!$B:$Q,9,FALSE)</f>
        <v>143.353044749182</v>
      </c>
      <c r="G28" s="105">
        <f>VLOOKUP($A28,'Current month raw data'!$B:$Q,10,FALSE)</f>
        <v>126.19486733092801</v>
      </c>
      <c r="H28" s="73">
        <f>VLOOKUP($A28,'Current month raw data'!$B:$Q,11,FALSE)</f>
        <v>5.8356693182494599</v>
      </c>
      <c r="I28" s="73">
        <f>VLOOKUP($A28,'Current month raw data'!$B:$Q,12,FALSE)</f>
        <v>7.3329756007757201</v>
      </c>
      <c r="J28" s="94">
        <f>VLOOKUP($A28,'Current month raw data'!$B:$Q,13,FALSE)</f>
        <v>13.596573126274301</v>
      </c>
      <c r="K28" s="73">
        <f>VLOOKUP($A28,'Current month raw data'!$B:$Q,14,FALSE)</f>
        <v>13.913513111746401</v>
      </c>
      <c r="L28" s="73">
        <f>VLOOKUP($A28,'Current month raw data'!$B:$Q,15,FALSE)</f>
        <v>0.27900488258544498</v>
      </c>
      <c r="M28" s="76">
        <f>VLOOKUP($A28,'Current month raw data'!$B:$Q,16,FALSE)</f>
        <v>6.1309560031643597</v>
      </c>
    </row>
    <row r="29" spans="1:13" ht="14.25">
      <c r="A29" s="87" t="s">
        <v>23</v>
      </c>
      <c r="B29" s="75">
        <f>VLOOKUP($A29,'Current month raw data'!$B:$Q,5,FALSE)</f>
        <v>78.280514309786199</v>
      </c>
      <c r="C29" s="94">
        <f>VLOOKUP($A29,'Current month raw data'!$B:$Q,6,FALSE)</f>
        <v>76.523898107313101</v>
      </c>
      <c r="D29" s="74">
        <f>VLOOKUP($A29,'Current month raw data'!$B:$Q,7,FALSE)</f>
        <v>185.35586535988699</v>
      </c>
      <c r="E29" s="97">
        <f>VLOOKUP($A29,'Current month raw data'!$B:$Q,8,FALSE)</f>
        <v>171.84530472061101</v>
      </c>
      <c r="F29" s="74">
        <f>VLOOKUP($A29,'Current month raw data'!$B:$Q,9,FALSE)</f>
        <v>145.097524707075</v>
      </c>
      <c r="G29" s="105">
        <f>VLOOKUP($A29,'Current month raw data'!$B:$Q,10,FALSE)</f>
        <v>131.50272588660201</v>
      </c>
      <c r="H29" s="73">
        <f>VLOOKUP($A29,'Current month raw data'!$B:$Q,11,FALSE)</f>
        <v>2.29551322648219</v>
      </c>
      <c r="I29" s="73">
        <f>VLOOKUP($A29,'Current month raw data'!$B:$Q,12,FALSE)</f>
        <v>7.8620481724779898</v>
      </c>
      <c r="J29" s="94">
        <f>VLOOKUP($A29,'Current month raw data'!$B:$Q,13,FALSE)</f>
        <v>10.3380357546318</v>
      </c>
      <c r="K29" s="73">
        <f>VLOOKUP($A29,'Current month raw data'!$B:$Q,14,FALSE)</f>
        <v>10.3380357546318</v>
      </c>
      <c r="L29" s="73">
        <f>VLOOKUP($A29,'Current month raw data'!$B:$Q,15,FALSE)</f>
        <v>0</v>
      </c>
      <c r="M29" s="76">
        <f>VLOOKUP($A29,'Current month raw data'!$B:$Q,16,FALSE)</f>
        <v>2.29551322648219</v>
      </c>
    </row>
    <row r="30" spans="1:13" ht="14.25">
      <c r="A30" s="87" t="s">
        <v>21</v>
      </c>
      <c r="B30" s="75">
        <f>VLOOKUP($A30,'Current month raw data'!$B:$Q,5,FALSE)</f>
        <v>74.599924395161196</v>
      </c>
      <c r="C30" s="94">
        <f>VLOOKUP($A30,'Current month raw data'!$B:$Q,6,FALSE)</f>
        <v>72.214448275679899</v>
      </c>
      <c r="D30" s="74">
        <f>VLOOKUP($A30,'Current month raw data'!$B:$Q,7,FALSE)</f>
        <v>177.01681200118199</v>
      </c>
      <c r="E30" s="97">
        <f>VLOOKUP($A30,'Current month raw data'!$B:$Q,8,FALSE)</f>
        <v>165.75015092242501</v>
      </c>
      <c r="F30" s="74">
        <f>VLOOKUP($A30,'Current month raw data'!$B:$Q,9,FALSE)</f>
        <v>132.05440791960601</v>
      </c>
      <c r="G30" s="105">
        <f>VLOOKUP($A30,'Current month raw data'!$B:$Q,10,FALSE)</f>
        <v>119.695557004736</v>
      </c>
      <c r="H30" s="73">
        <f>VLOOKUP($A30,'Current month raw data'!$B:$Q,11,FALSE)</f>
        <v>3.3033225018554502</v>
      </c>
      <c r="I30" s="73">
        <f>VLOOKUP($A30,'Current month raw data'!$B:$Q,12,FALSE)</f>
        <v>6.7973760603269797</v>
      </c>
      <c r="J30" s="94">
        <f>VLOOKUP($A30,'Current month raw data'!$B:$Q,13,FALSE)</f>
        <v>10.3252378151189</v>
      </c>
      <c r="K30" s="73">
        <f>VLOOKUP($A30,'Current month raw data'!$B:$Q,14,FALSE)</f>
        <v>10.9573188960698</v>
      </c>
      <c r="L30" s="73">
        <f>VLOOKUP($A30,'Current month raw data'!$B:$Q,15,FALSE)</f>
        <v>0.57292519233917105</v>
      </c>
      <c r="M30" s="76">
        <f>VLOOKUP($A30,'Current month raw data'!$B:$Q,16,FALSE)</f>
        <v>3.8951732609919598</v>
      </c>
    </row>
    <row r="31" spans="1:13" ht="14.25">
      <c r="A31" s="87" t="s">
        <v>24</v>
      </c>
      <c r="B31" s="75">
        <f>VLOOKUP($A31,'Current month raw data'!$B:$Q,5,FALSE)</f>
        <v>74.678097430277305</v>
      </c>
      <c r="C31" s="94">
        <f>VLOOKUP($A31,'Current month raw data'!$B:$Q,6,FALSE)</f>
        <v>68.903094602031402</v>
      </c>
      <c r="D31" s="74">
        <f>VLOOKUP($A31,'Current month raw data'!$B:$Q,7,FALSE)</f>
        <v>115.62246299492</v>
      </c>
      <c r="E31" s="97">
        <f>VLOOKUP($A31,'Current month raw data'!$B:$Q,8,FALSE)</f>
        <v>112.171839026325</v>
      </c>
      <c r="F31" s="74">
        <f>VLOOKUP($A31,'Current month raw data'!$B:$Q,9,FALSE)</f>
        <v>86.344655566632795</v>
      </c>
      <c r="G31" s="105">
        <f>VLOOKUP($A31,'Current month raw data'!$B:$Q,10,FALSE)</f>
        <v>77.289868361147398</v>
      </c>
      <c r="H31" s="73">
        <f>VLOOKUP($A31,'Current month raw data'!$B:$Q,11,FALSE)</f>
        <v>8.3813402889971194</v>
      </c>
      <c r="I31" s="73">
        <f>VLOOKUP($A31,'Current month raw data'!$B:$Q,12,FALSE)</f>
        <v>3.0761945231056602</v>
      </c>
      <c r="J31" s="94">
        <f>VLOOKUP($A31,'Current month raw data'!$B:$Q,13,FALSE)</f>
        <v>11.7153611430357</v>
      </c>
      <c r="K31" s="73">
        <f>VLOOKUP($A31,'Current month raw data'!$B:$Q,14,FALSE)</f>
        <v>11.084272220072</v>
      </c>
      <c r="L31" s="73">
        <f>VLOOKUP($A31,'Current month raw data'!$B:$Q,15,FALSE)</f>
        <v>-0.564907920009038</v>
      </c>
      <c r="M31" s="76">
        <f>VLOOKUP($A31,'Current month raw data'!$B:$Q,16,FALSE)</f>
        <v>7.7690855138926302</v>
      </c>
    </row>
    <row r="32" spans="1:13" ht="14.25">
      <c r="A32" s="87" t="s">
        <v>25</v>
      </c>
      <c r="B32" s="75">
        <f>VLOOKUP($A32,'Current month raw data'!$B:$Q,5,FALSE)</f>
        <v>81.550555706153403</v>
      </c>
      <c r="C32" s="94">
        <f>VLOOKUP($A32,'Current month raw data'!$B:$Q,6,FALSE)</f>
        <v>79.793579418811703</v>
      </c>
      <c r="D32" s="74">
        <f>VLOOKUP($A32,'Current month raw data'!$B:$Q,7,FALSE)</f>
        <v>154.63200162352399</v>
      </c>
      <c r="E32" s="97">
        <f>VLOOKUP($A32,'Current month raw data'!$B:$Q,8,FALSE)</f>
        <v>142.67777504384401</v>
      </c>
      <c r="F32" s="74">
        <f>VLOOKUP($A32,'Current month raw data'!$B:$Q,9,FALSE)</f>
        <v>126.103256623532</v>
      </c>
      <c r="G32" s="105">
        <f>VLOOKUP($A32,'Current month raw data'!$B:$Q,10,FALSE)</f>
        <v>113.847703742603</v>
      </c>
      <c r="H32" s="73">
        <f>VLOOKUP($A32,'Current month raw data'!$B:$Q,11,FALSE)</f>
        <v>2.2019018323765298</v>
      </c>
      <c r="I32" s="73">
        <f>VLOOKUP($A32,'Current month raw data'!$B:$Q,12,FALSE)</f>
        <v>8.3784784112354291</v>
      </c>
      <c r="J32" s="94">
        <f>VLOOKUP($A32,'Current month raw data'!$B:$Q,13,FALSE)</f>
        <v>10.7648661132742</v>
      </c>
      <c r="K32" s="73">
        <f>VLOOKUP($A32,'Current month raw data'!$B:$Q,14,FALSE)</f>
        <v>15.826178097360501</v>
      </c>
      <c r="L32" s="73">
        <f>VLOOKUP($A32,'Current month raw data'!$B:$Q,15,FALSE)</f>
        <v>4.5694200351493803</v>
      </c>
      <c r="M32" s="76">
        <f>VLOOKUP($A32,'Current month raw data'!$B:$Q,16,FALSE)</f>
        <v>6.8719360110088497</v>
      </c>
    </row>
    <row r="33" spans="1:13" ht="14.25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>
      <c r="A34" s="85" t="s">
        <v>15</v>
      </c>
      <c r="B34" s="75">
        <f>VLOOKUP($A34,'Current month raw data'!$B:$Q,5,FALSE)</f>
        <v>69.238427285836295</v>
      </c>
      <c r="C34" s="94">
        <f>VLOOKUP($A34,'Current month raw data'!$B:$Q,6,FALSE)</f>
        <v>66.0501675823254</v>
      </c>
      <c r="D34" s="74">
        <f>VLOOKUP($A34,'Current month raw data'!$B:$Q,7,FALSE)</f>
        <v>138.66152903439601</v>
      </c>
      <c r="E34" s="97">
        <f>VLOOKUP($A34,'Current month raw data'!$B:$Q,8,FALSE)</f>
        <v>136.17594240109599</v>
      </c>
      <c r="F34" s="74">
        <f>VLOOKUP($A34,'Current month raw data'!$B:$Q,9,FALSE)</f>
        <v>96.0070619539094</v>
      </c>
      <c r="G34" s="105">
        <f>VLOOKUP($A34,'Current month raw data'!$B:$Q,10,FALSE)</f>
        <v>89.944438162735096</v>
      </c>
      <c r="H34" s="73">
        <f>VLOOKUP($A34,'Current month raw data'!$B:$Q,11,FALSE)</f>
        <v>4.8270274250811003</v>
      </c>
      <c r="I34" s="73">
        <f>VLOOKUP($A34,'Current month raw data'!$B:$Q,12,FALSE)</f>
        <v>1.82527588168176</v>
      </c>
      <c r="J34" s="94">
        <f>VLOOKUP($A34,'Current month raw data'!$B:$Q,13,FALSE)</f>
        <v>6.7404098741550298</v>
      </c>
      <c r="K34" s="73">
        <f>VLOOKUP($A34,'Current month raw data'!$B:$Q,14,FALSE)</f>
        <v>4.58942191821086</v>
      </c>
      <c r="L34" s="73">
        <f>VLOOKUP($A34,'Current month raw data'!$B:$Q,15,FALSE)</f>
        <v>-2.0151580441560402</v>
      </c>
      <c r="M34" s="76">
        <f>VLOOKUP($A34,'Current month raw data'!$B:$Q,16,FALSE)</f>
        <v>2.7145971494749102</v>
      </c>
    </row>
    <row r="35" spans="1:13" ht="14.25">
      <c r="A35" s="87" t="s">
        <v>30</v>
      </c>
      <c r="B35" s="75">
        <f>VLOOKUP($A35,'Current month raw data'!$B:$Q,5,FALSE)</f>
        <v>76.484291037244304</v>
      </c>
      <c r="C35" s="94">
        <f>VLOOKUP($A35,'Current month raw data'!$B:$Q,6,FALSE)</f>
        <v>71.684527796383094</v>
      </c>
      <c r="D35" s="74">
        <f>VLOOKUP($A35,'Current month raw data'!$B:$Q,7,FALSE)</f>
        <v>110.37301403942899</v>
      </c>
      <c r="E35" s="97">
        <f>VLOOKUP($A35,'Current month raw data'!$B:$Q,8,FALSE)</f>
        <v>105.546452097414</v>
      </c>
      <c r="F35" s="74">
        <f>VLOOKUP($A35,'Current month raw data'!$B:$Q,9,FALSE)</f>
        <v>84.418017284496102</v>
      </c>
      <c r="G35" s="105">
        <f>VLOOKUP($A35,'Current month raw data'!$B:$Q,10,FALSE)</f>
        <v>75.660475791867398</v>
      </c>
      <c r="H35" s="73">
        <f>VLOOKUP($A35,'Current month raw data'!$B:$Q,11,FALSE)</f>
        <v>6.69567532689166</v>
      </c>
      <c r="I35" s="73">
        <f>VLOOKUP($A35,'Current month raw data'!$B:$Q,12,FALSE)</f>
        <v>4.57292675035686</v>
      </c>
      <c r="J35" s="94">
        <f>VLOOKUP($A35,'Current month raw data'!$B:$Q,13,FALSE)</f>
        <v>11.574790405389001</v>
      </c>
      <c r="K35" s="73">
        <f>VLOOKUP($A35,'Current month raw data'!$B:$Q,14,FALSE)</f>
        <v>10.472494251015499</v>
      </c>
      <c r="L35" s="73">
        <f>VLOOKUP($A35,'Current month raw data'!$B:$Q,15,FALSE)</f>
        <v>-0.98794373744139297</v>
      </c>
      <c r="M35" s="76">
        <f>VLOOKUP($A35,'Current month raw data'!$B:$Q,16,FALSE)</f>
        <v>5.6415820843788298</v>
      </c>
    </row>
    <row r="36" spans="1:13" ht="14.25">
      <c r="A36" s="87" t="s">
        <v>29</v>
      </c>
      <c r="B36" s="75">
        <f>VLOOKUP($A36,'Current month raw data'!$B:$Q,5,FALSE)</f>
        <v>70.932603438949101</v>
      </c>
      <c r="C36" s="94">
        <f>VLOOKUP($A36,'Current month raw data'!$B:$Q,6,FALSE)</f>
        <v>67.632116869154302</v>
      </c>
      <c r="D36" s="74">
        <f>VLOOKUP($A36,'Current month raw data'!$B:$Q,7,FALSE)</f>
        <v>100.893044217106</v>
      </c>
      <c r="E36" s="97">
        <f>VLOOKUP($A36,'Current month raw data'!$B:$Q,8,FALSE)</f>
        <v>95.821201043166198</v>
      </c>
      <c r="F36" s="74">
        <f>VLOOKUP($A36,'Current month raw data'!$B:$Q,9,FALSE)</f>
        <v>71.566062952003506</v>
      </c>
      <c r="G36" s="105">
        <f>VLOOKUP($A36,'Current month raw data'!$B:$Q,10,FALSE)</f>
        <v>64.805906674941497</v>
      </c>
      <c r="H36" s="73">
        <f>VLOOKUP($A36,'Current month raw data'!$B:$Q,11,FALSE)</f>
        <v>4.8800580590729803</v>
      </c>
      <c r="I36" s="73">
        <f>VLOOKUP($A36,'Current month raw data'!$B:$Q,12,FALSE)</f>
        <v>5.2930281803243098</v>
      </c>
      <c r="J36" s="94">
        <f>VLOOKUP($A36,'Current month raw data'!$B:$Q,13,FALSE)</f>
        <v>10.4313890876802</v>
      </c>
      <c r="K36" s="73">
        <f>VLOOKUP($A36,'Current month raw data'!$B:$Q,14,FALSE)</f>
        <v>10.210241977506</v>
      </c>
      <c r="L36" s="73">
        <f>VLOOKUP($A36,'Current month raw data'!$B:$Q,15,FALSE)</f>
        <v>-0.200257473895007</v>
      </c>
      <c r="M36" s="76">
        <f>VLOOKUP($A36,'Current month raw data'!$B:$Q,16,FALSE)</f>
        <v>4.6700279041842601</v>
      </c>
    </row>
    <row r="37" spans="1:13" ht="14.25">
      <c r="A37" s="87" t="s">
        <v>28</v>
      </c>
      <c r="B37" s="75">
        <f>VLOOKUP($A37,'Current month raw data'!$B:$Q,5,FALSE)</f>
        <v>73.246966661414106</v>
      </c>
      <c r="C37" s="94">
        <f>VLOOKUP($A37,'Current month raw data'!$B:$Q,6,FALSE)</f>
        <v>69.235576757680306</v>
      </c>
      <c r="D37" s="74">
        <f>VLOOKUP($A37,'Current month raw data'!$B:$Q,7,FALSE)</f>
        <v>134.14813514528899</v>
      </c>
      <c r="E37" s="97">
        <f>VLOOKUP($A37,'Current month raw data'!$B:$Q,8,FALSE)</f>
        <v>128.94936002600301</v>
      </c>
      <c r="F37" s="74">
        <f>VLOOKUP($A37,'Current month raw data'!$B:$Q,9,FALSE)</f>
        <v>98.259439826778902</v>
      </c>
      <c r="G37" s="105">
        <f>VLOOKUP($A37,'Current month raw data'!$B:$Q,10,FALSE)</f>
        <v>89.278833139341501</v>
      </c>
      <c r="H37" s="73">
        <f>VLOOKUP($A37,'Current month raw data'!$B:$Q,11,FALSE)</f>
        <v>5.7938275256568703</v>
      </c>
      <c r="I37" s="73">
        <f>VLOOKUP($A37,'Current month raw data'!$B:$Q,12,FALSE)</f>
        <v>4.0316408846365004</v>
      </c>
      <c r="J37" s="94">
        <f>VLOOKUP($A37,'Current month raw data'!$B:$Q,13,FALSE)</f>
        <v>10.059054729603</v>
      </c>
      <c r="K37" s="73">
        <f>VLOOKUP($A37,'Current month raw data'!$B:$Q,14,FALSE)</f>
        <v>12.1326878261793</v>
      </c>
      <c r="L37" s="73">
        <f>VLOOKUP($A37,'Current month raw data'!$B:$Q,15,FALSE)</f>
        <v>1.88410949164592</v>
      </c>
      <c r="M37" s="76">
        <f>VLOOKUP($A37,'Current month raw data'!$B:$Q,16,FALSE)</f>
        <v>7.78709907164329</v>
      </c>
    </row>
    <row r="38" spans="1:13" ht="14.25">
      <c r="A38" s="87" t="s">
        <v>27</v>
      </c>
      <c r="B38" s="75">
        <f>VLOOKUP($A38,'Current month raw data'!$B:$Q,5,FALSE)</f>
        <v>68.955662879938401</v>
      </c>
      <c r="C38" s="94">
        <f>VLOOKUP($A38,'Current month raw data'!$B:$Q,6,FALSE)</f>
        <v>67.802051623135696</v>
      </c>
      <c r="D38" s="74">
        <f>VLOOKUP($A38,'Current month raw data'!$B:$Q,7,FALSE)</f>
        <v>170.73062690891601</v>
      </c>
      <c r="E38" s="97">
        <f>VLOOKUP($A38,'Current month raw data'!$B:$Q,8,FALSE)</f>
        <v>168.51945926691599</v>
      </c>
      <c r="F38" s="74">
        <f>VLOOKUP($A38,'Current month raw data'!$B:$Q,9,FALSE)</f>
        <v>117.728435524117</v>
      </c>
      <c r="G38" s="105">
        <f>VLOOKUP($A38,'Current month raw data'!$B:$Q,10,FALSE)</f>
        <v>114.259650767184</v>
      </c>
      <c r="H38" s="73">
        <f>VLOOKUP($A38,'Current month raw data'!$B:$Q,11,FALSE)</f>
        <v>1.70144004375383</v>
      </c>
      <c r="I38" s="73">
        <f>VLOOKUP($A38,'Current month raw data'!$B:$Q,12,FALSE)</f>
        <v>1.31211413306094</v>
      </c>
      <c r="J38" s="94">
        <f>VLOOKUP($A38,'Current month raw data'!$B:$Q,13,FALSE)</f>
        <v>3.0358790120944299</v>
      </c>
      <c r="K38" s="73">
        <f>VLOOKUP($A38,'Current month raw data'!$B:$Q,14,FALSE)</f>
        <v>4.1307884322070896</v>
      </c>
      <c r="L38" s="73">
        <f>VLOOKUP($A38,'Current month raw data'!$B:$Q,15,FALSE)</f>
        <v>1.06264869151467</v>
      </c>
      <c r="M38" s="76">
        <f>VLOOKUP($A38,'Current month raw data'!$B:$Q,16,FALSE)</f>
        <v>2.7821690656303599</v>
      </c>
    </row>
    <row r="39" spans="1:13" ht="14.25">
      <c r="A39" s="87" t="s">
        <v>26</v>
      </c>
      <c r="B39" s="75">
        <f>VLOOKUP($A39,'Current month raw data'!$B:$Q,5,FALSE)</f>
        <v>59.0822602770034</v>
      </c>
      <c r="C39" s="94">
        <f>VLOOKUP($A39,'Current month raw data'!$B:$Q,6,FALSE)</f>
        <v>55.783544165246298</v>
      </c>
      <c r="D39" s="74">
        <f>VLOOKUP($A39,'Current month raw data'!$B:$Q,7,FALSE)</f>
        <v>150.73135620131799</v>
      </c>
      <c r="E39" s="97">
        <f>VLOOKUP($A39,'Current month raw data'!$B:$Q,8,FALSE)</f>
        <v>152.152813014624</v>
      </c>
      <c r="F39" s="74">
        <f>VLOOKUP($A39,'Current month raw data'!$B:$Q,9,FALSE)</f>
        <v>89.055492189919903</v>
      </c>
      <c r="G39" s="105">
        <f>VLOOKUP($A39,'Current month raw data'!$B:$Q,10,FALSE)</f>
        <v>84.876231646677994</v>
      </c>
      <c r="H39" s="73">
        <f>VLOOKUP($A39,'Current month raw data'!$B:$Q,11,FALSE)</f>
        <v>5.9134215315996004</v>
      </c>
      <c r="I39" s="73">
        <f>VLOOKUP($A39,'Current month raw data'!$B:$Q,12,FALSE)</f>
        <v>-0.93422972940381899</v>
      </c>
      <c r="J39" s="94">
        <f>VLOOKUP($A39,'Current month raw data'!$B:$Q,13,FALSE)</f>
        <v>4.9239468602226104</v>
      </c>
      <c r="K39" s="73">
        <f>VLOOKUP($A39,'Current month raw data'!$B:$Q,14,FALSE)</f>
        <v>-7.3078559608551998</v>
      </c>
      <c r="L39" s="73">
        <f>VLOOKUP($A39,'Current month raw data'!$B:$Q,15,FALSE)</f>
        <v>-11.657779932137601</v>
      </c>
      <c r="M39" s="76">
        <f>VLOOKUP($A39,'Current month raw data'!$B:$Q,16,FALSE)</f>
        <v>-6.4337320691515796</v>
      </c>
    </row>
    <row r="40" spans="1:13" ht="14.25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>
      <c r="A41" s="85" t="s">
        <v>17</v>
      </c>
      <c r="B41" s="75">
        <f>VLOOKUP($A41,'Current month raw data'!$B:$Q,5,FALSE)</f>
        <v>61.162995607254999</v>
      </c>
      <c r="C41" s="94">
        <f>VLOOKUP($A41,'Current month raw data'!$B:$Q,6,FALSE)</f>
        <v>61.861246410927698</v>
      </c>
      <c r="D41" s="74">
        <f>VLOOKUP($A41,'Current month raw data'!$B:$Q,7,FALSE)</f>
        <v>145.69261294650499</v>
      </c>
      <c r="E41" s="97">
        <f>VLOOKUP($A41,'Current month raw data'!$B:$Q,8,FALSE)</f>
        <v>142.012363992931</v>
      </c>
      <c r="F41" s="74">
        <f>VLOOKUP($A41,'Current month raw data'!$B:$Q,9,FALSE)</f>
        <v>89.109966456566397</v>
      </c>
      <c r="G41" s="74">
        <f>VLOOKUP($A41,'Current month raw data'!$B:$Q,10,FALSE)</f>
        <v>87.850618423651198</v>
      </c>
      <c r="H41" s="100">
        <f>VLOOKUP($A41,'Current month raw data'!$B:$Q,11,FALSE)</f>
        <v>-1.12873704327651</v>
      </c>
      <c r="I41" s="73">
        <f>VLOOKUP($A41,'Current month raw data'!$B:$Q,12,FALSE)</f>
        <v>2.5914989724113999</v>
      </c>
      <c r="J41" s="94">
        <f>VLOOKUP($A41,'Current month raw data'!$B:$Q,13,FALSE)</f>
        <v>1.43351072025715</v>
      </c>
      <c r="K41" s="73">
        <f>VLOOKUP($A41,'Current month raw data'!$B:$Q,14,FALSE)</f>
        <v>3.1009046642805802</v>
      </c>
      <c r="L41" s="73">
        <f>VLOOKUP($A41,'Current month raw data'!$B:$Q,15,FALSE)</f>
        <v>1.64382947231504</v>
      </c>
      <c r="M41" s="76">
        <f>VLOOKUP($A41,'Current month raw data'!$B:$Q,16,FALSE)</f>
        <v>0.49653791685621002</v>
      </c>
    </row>
    <row r="42" spans="1:13" ht="14.25">
      <c r="A42" s="87" t="s">
        <v>46</v>
      </c>
      <c r="B42" s="75">
        <f>VLOOKUP($A42,'Current month raw data'!$B:$Q,5,FALSE)</f>
        <v>54.185330630005502</v>
      </c>
      <c r="C42" s="94">
        <f>VLOOKUP($A42,'Current month raw data'!$B:$Q,6,FALSE)</f>
        <v>56.504623823140797</v>
      </c>
      <c r="D42" s="74">
        <f>VLOOKUP($A42,'Current month raw data'!$B:$Q,7,FALSE)</f>
        <v>133.852375160051</v>
      </c>
      <c r="E42" s="97">
        <f>VLOOKUP($A42,'Current month raw data'!$B:$Q,8,FALSE)</f>
        <v>125.894807157316</v>
      </c>
      <c r="F42" s="74">
        <f>VLOOKUP($A42,'Current month raw data'!$B:$Q,9,FALSE)</f>
        <v>72.528352036589197</v>
      </c>
      <c r="G42" s="105">
        <f>VLOOKUP($A42,'Current month raw data'!$B:$Q,10,FALSE)</f>
        <v>71.136387197110295</v>
      </c>
      <c r="H42" s="73">
        <f>VLOOKUP($A42,'Current month raw data'!$B:$Q,11,FALSE)</f>
        <v>-4.1046077935048899</v>
      </c>
      <c r="I42" s="73">
        <f>VLOOKUP($A42,'Current month raw data'!$B:$Q,12,FALSE)</f>
        <v>6.3208071741918603</v>
      </c>
      <c r="J42" s="94">
        <f>VLOOKUP($A42,'Current month raw data'!$B:$Q,13,FALSE)</f>
        <v>1.95675503680267</v>
      </c>
      <c r="K42" s="73">
        <f>VLOOKUP($A42,'Current month raw data'!$B:$Q,14,FALSE)</f>
        <v>1.2485017877134199</v>
      </c>
      <c r="L42" s="73">
        <f>VLOOKUP($A42,'Current month raw data'!$B:$Q,15,FALSE)</f>
        <v>-0.69466044582685305</v>
      </c>
      <c r="M42" s="76">
        <f>VLOOKUP($A42,'Current month raw data'!$B:$Q,16,FALSE)</f>
        <v>-4.7707551525339396</v>
      </c>
    </row>
    <row r="43" spans="1:13" ht="14.25">
      <c r="A43" s="87" t="s">
        <v>82</v>
      </c>
      <c r="B43" s="75">
        <f>VLOOKUP($A43,'Current month raw data'!$B:$Q,5,FALSE)</f>
        <v>61.515334592385699</v>
      </c>
      <c r="C43" s="94">
        <f>VLOOKUP($A43,'Current month raw data'!$B:$Q,6,FALSE)</f>
        <v>62.533500264089596</v>
      </c>
      <c r="D43" s="74">
        <f>VLOOKUP($A43,'Current month raw data'!$B:$Q,7,FALSE)</f>
        <v>118.487080162707</v>
      </c>
      <c r="E43" s="97">
        <f>VLOOKUP($A43,'Current month raw data'!$B:$Q,8,FALSE)</f>
        <v>119.758841286972</v>
      </c>
      <c r="F43" s="74">
        <f>VLOOKUP($A43,'Current month raw data'!$B:$Q,9,FALSE)</f>
        <v>72.887723810837599</v>
      </c>
      <c r="G43" s="105">
        <f>VLOOKUP($A43,'Current month raw data'!$B:$Q,10,FALSE)</f>
        <v>74.8893953324595</v>
      </c>
      <c r="H43" s="73">
        <f>VLOOKUP($A43,'Current month raw data'!$B:$Q,11,FALSE)</f>
        <v>-1.6281923567432399</v>
      </c>
      <c r="I43" s="73">
        <f>VLOOKUP($A43,'Current month raw data'!$B:$Q,12,FALSE)</f>
        <v>-1.06193506099277</v>
      </c>
      <c r="J43" s="94">
        <f>VLOOKUP($A43,'Current month raw data'!$B:$Q,13,FALSE)</f>
        <v>-2.6728370722393602</v>
      </c>
      <c r="K43" s="73">
        <f>VLOOKUP($A43,'Current month raw data'!$B:$Q,14,FALSE)</f>
        <v>5.6927200294858898E-2</v>
      </c>
      <c r="L43" s="73">
        <f>VLOOKUP($A43,'Current month raw data'!$B:$Q,15,FALSE)</f>
        <v>2.8047301394784698</v>
      </c>
      <c r="M43" s="76">
        <f>VLOOKUP($A43,'Current month raw data'!$B:$Q,16,FALSE)</f>
        <v>1.1308713809769599</v>
      </c>
    </row>
    <row r="44" spans="1:13" ht="14.25">
      <c r="A44" s="87" t="s">
        <v>37</v>
      </c>
      <c r="B44" s="75">
        <f>VLOOKUP($A44,'Current month raw data'!$B:$Q,5,FALSE)</f>
        <v>59.616293664118402</v>
      </c>
      <c r="C44" s="94">
        <f>VLOOKUP($A44,'Current month raw data'!$B:$Q,6,FALSE)</f>
        <v>61.827394021280099</v>
      </c>
      <c r="D44" s="74">
        <f>VLOOKUP($A44,'Current month raw data'!$B:$Q,7,FALSE)</f>
        <v>126.44902499043</v>
      </c>
      <c r="E44" s="97">
        <f>VLOOKUP($A44,'Current month raw data'!$B:$Q,8,FALSE)</f>
        <v>119.27604203088499</v>
      </c>
      <c r="F44" s="74">
        <f>VLOOKUP($A44,'Current month raw data'!$B:$Q,9,FALSE)</f>
        <v>75.384222073709395</v>
      </c>
      <c r="G44" s="105">
        <f>VLOOKUP($A44,'Current month raw data'!$B:$Q,10,FALSE)</f>
        <v>73.745268479423501</v>
      </c>
      <c r="H44" s="73">
        <f>VLOOKUP($A44,'Current month raw data'!$B:$Q,11,FALSE)</f>
        <v>-3.5762470538556901</v>
      </c>
      <c r="I44" s="73">
        <f>VLOOKUP($A44,'Current month raw data'!$B:$Q,12,FALSE)</f>
        <v>6.0137667526620104</v>
      </c>
      <c r="J44" s="94">
        <f>VLOOKUP($A44,'Current month raw data'!$B:$Q,13,FALSE)</f>
        <v>2.2224525424884898</v>
      </c>
      <c r="K44" s="73">
        <f>VLOOKUP($A44,'Current month raw data'!$B:$Q,14,FALSE)</f>
        <v>5.9153055400967096</v>
      </c>
      <c r="L44" s="73">
        <f>VLOOKUP($A44,'Current month raw data'!$B:$Q,15,FALSE)</f>
        <v>3.6125654450261702</v>
      </c>
      <c r="M44" s="76">
        <f>VLOOKUP($A44,'Current month raw data'!$B:$Q,16,FALSE)</f>
        <v>-9.28758741258741E-2</v>
      </c>
    </row>
    <row r="45" spans="1:13" ht="14.25">
      <c r="A45" s="87" t="s">
        <v>35</v>
      </c>
      <c r="B45" s="75">
        <f>VLOOKUP($A45,'Current month raw data'!$B:$Q,5,FALSE)</f>
        <v>70.097353246314498</v>
      </c>
      <c r="C45" s="94">
        <f>VLOOKUP($A45,'Current month raw data'!$B:$Q,6,FALSE)</f>
        <v>68.164414910003003</v>
      </c>
      <c r="D45" s="74">
        <f>VLOOKUP($A45,'Current month raw data'!$B:$Q,7,FALSE)</f>
        <v>227.69522368409699</v>
      </c>
      <c r="E45" s="97">
        <f>VLOOKUP($A45,'Current month raw data'!$B:$Q,8,FALSE)</f>
        <v>216.11947529583199</v>
      </c>
      <c r="F45" s="74">
        <f>VLOOKUP($A45,'Current month raw data'!$B:$Q,9,FALSE)</f>
        <v>159.60832527082701</v>
      </c>
      <c r="G45" s="105">
        <f>VLOOKUP($A45,'Current month raw data'!$B:$Q,10,FALSE)</f>
        <v>147.316575841972</v>
      </c>
      <c r="H45" s="73">
        <f>VLOOKUP($A45,'Current month raw data'!$B:$Q,11,FALSE)</f>
        <v>2.8357000333143501</v>
      </c>
      <c r="I45" s="73">
        <f>VLOOKUP($A45,'Current month raw data'!$B:$Q,12,FALSE)</f>
        <v>5.3561801278759997</v>
      </c>
      <c r="J45" s="94">
        <f>VLOOKUP($A45,'Current month raw data'!$B:$Q,13,FALSE)</f>
        <v>8.3437653628608999</v>
      </c>
      <c r="K45" s="73">
        <f>VLOOKUP($A45,'Current month raw data'!$B:$Q,14,FALSE)</f>
        <v>12.9258345664743</v>
      </c>
      <c r="L45" s="73">
        <f>VLOOKUP($A45,'Current month raw data'!$B:$Q,15,FALSE)</f>
        <v>4.2291950886766703</v>
      </c>
      <c r="M45" s="76">
        <f>VLOOKUP($A45,'Current month raw data'!$B:$Q,16,FALSE)</f>
        <v>7.1848224085295502</v>
      </c>
    </row>
    <row r="46" spans="1:13" ht="14.25">
      <c r="A46" s="87" t="s">
        <v>34</v>
      </c>
      <c r="B46" s="75">
        <f>VLOOKUP($A46,'Current month raw data'!$B:$Q,5,FALSE)</f>
        <v>65.533315205629194</v>
      </c>
      <c r="C46" s="94">
        <f>VLOOKUP($A46,'Current month raw data'!$B:$Q,6,FALSE)</f>
        <v>66.671244713786194</v>
      </c>
      <c r="D46" s="74">
        <f>VLOOKUP($A46,'Current month raw data'!$B:$Q,7,FALSE)</f>
        <v>124.774131997662</v>
      </c>
      <c r="E46" s="97">
        <f>VLOOKUP($A46,'Current month raw data'!$B:$Q,8,FALSE)</f>
        <v>130.21133366521801</v>
      </c>
      <c r="F46" s="74">
        <f>VLOOKUP($A46,'Current month raw data'!$B:$Q,9,FALSE)</f>
        <v>81.768625217116195</v>
      </c>
      <c r="G46" s="105">
        <f>VLOOKUP($A46,'Current month raw data'!$B:$Q,10,FALSE)</f>
        <v>86.813516913022795</v>
      </c>
      <c r="H46" s="73">
        <f>VLOOKUP($A46,'Current month raw data'!$B:$Q,11,FALSE)</f>
        <v>-1.7067770566486899</v>
      </c>
      <c r="I46" s="73">
        <f>VLOOKUP($A46,'Current month raw data'!$B:$Q,12,FALSE)</f>
        <v>-4.1756746624955596</v>
      </c>
      <c r="J46" s="94">
        <f>VLOOKUP($A46,'Current month raw data'!$B:$Q,13,FALSE)</f>
        <v>-5.81118226204448</v>
      </c>
      <c r="K46" s="73">
        <f>VLOOKUP($A46,'Current month raw data'!$B:$Q,14,FALSE)</f>
        <v>-2.8703924941040602</v>
      </c>
      <c r="L46" s="73">
        <f>VLOOKUP($A46,'Current month raw data'!$B:$Q,15,FALSE)</f>
        <v>3.1222281355330801</v>
      </c>
      <c r="M46" s="76">
        <f>VLOOKUP($A46,'Current month raw data'!$B:$Q,16,FALSE)</f>
        <v>1.36216160541088</v>
      </c>
    </row>
    <row r="47" spans="1:13" ht="14.25">
      <c r="A47" s="87" t="s">
        <v>39</v>
      </c>
      <c r="B47" s="75">
        <f>VLOOKUP($A47,'Current month raw data'!$B:$Q,5,FALSE)</f>
        <v>62.844892057635697</v>
      </c>
      <c r="C47" s="94">
        <f>VLOOKUP($A47,'Current month raw data'!$B:$Q,6,FALSE)</f>
        <v>61.5682412138705</v>
      </c>
      <c r="D47" s="74">
        <f>VLOOKUP($A47,'Current month raw data'!$B:$Q,7,FALSE)</f>
        <v>160.72544221249001</v>
      </c>
      <c r="E47" s="97">
        <f>VLOOKUP($A47,'Current month raw data'!$B:$Q,8,FALSE)</f>
        <v>157.03587056717899</v>
      </c>
      <c r="F47" s="74">
        <f>VLOOKUP($A47,'Current month raw data'!$B:$Q,9,FALSE)</f>
        <v>101.007730667597</v>
      </c>
      <c r="G47" s="105">
        <f>VLOOKUP($A47,'Current month raw data'!$B:$Q,10,FALSE)</f>
        <v>96.684223583102494</v>
      </c>
      <c r="H47" s="73">
        <f>VLOOKUP($A47,'Current month raw data'!$B:$Q,11,FALSE)</f>
        <v>2.0735541873454402</v>
      </c>
      <c r="I47" s="73">
        <f>VLOOKUP($A47,'Current month raw data'!$B:$Q,12,FALSE)</f>
        <v>2.3495088300432498</v>
      </c>
      <c r="J47" s="94">
        <f>VLOOKUP($A47,'Current month raw data'!$B:$Q,13,FALSE)</f>
        <v>4.4717813561161099</v>
      </c>
      <c r="K47" s="73">
        <f>VLOOKUP($A47,'Current month raw data'!$B:$Q,14,FALSE)</f>
        <v>2.1663278981365202</v>
      </c>
      <c r="L47" s="73">
        <f>VLOOKUP($A47,'Current month raw data'!$B:$Q,15,FALSE)</f>
        <v>-2.2067714631197002</v>
      </c>
      <c r="M47" s="76">
        <f>VLOOKUP($A47,'Current month raw data'!$B:$Q,16,FALSE)</f>
        <v>-0.17897587785292299</v>
      </c>
    </row>
    <row r="48" spans="1:13" ht="14.25">
      <c r="A48" s="87" t="s">
        <v>38</v>
      </c>
      <c r="B48" s="75">
        <f>VLOOKUP($A48,'Current month raw data'!$B:$Q,5,FALSE)</f>
        <v>58.212047543601898</v>
      </c>
      <c r="C48" s="94">
        <f>VLOOKUP($A48,'Current month raw data'!$B:$Q,6,FALSE)</f>
        <v>58.877799320745801</v>
      </c>
      <c r="D48" s="74">
        <f>VLOOKUP($A48,'Current month raw data'!$B:$Q,7,FALSE)</f>
        <v>144.19776093088799</v>
      </c>
      <c r="E48" s="97">
        <f>VLOOKUP($A48,'Current month raw data'!$B:$Q,8,FALSE)</f>
        <v>150.04098691625899</v>
      </c>
      <c r="F48" s="74">
        <f>VLOOKUP($A48,'Current month raw data'!$B:$Q,9,FALSE)</f>
        <v>83.940469149898306</v>
      </c>
      <c r="G48" s="105">
        <f>VLOOKUP($A48,'Current month raw data'!$B:$Q,10,FALSE)</f>
        <v>88.340831175421897</v>
      </c>
      <c r="H48" s="73">
        <f>VLOOKUP($A48,'Current month raw data'!$B:$Q,11,FALSE)</f>
        <v>-1.1307348182583099</v>
      </c>
      <c r="I48" s="73">
        <f>VLOOKUP($A48,'Current month raw data'!$B:$Q,12,FALSE)</f>
        <v>-3.89441985517748</v>
      </c>
      <c r="J48" s="94">
        <f>VLOOKUP($A48,'Current month raw data'!$B:$Q,13,FALSE)</f>
        <v>-4.9811191121641398</v>
      </c>
      <c r="K48" s="73">
        <f>VLOOKUP($A48,'Current month raw data'!$B:$Q,14,FALSE)</f>
        <v>-3.6204211405956901</v>
      </c>
      <c r="L48" s="73">
        <f>VLOOKUP($A48,'Current month raw data'!$B:$Q,15,FALSE)</f>
        <v>1.4320290439693399</v>
      </c>
      <c r="M48" s="76">
        <f>VLOOKUP($A48,'Current month raw data'!$B:$Q,16,FALSE)</f>
        <v>0.28510177470329501</v>
      </c>
    </row>
    <row r="49" spans="1:13" ht="14.25">
      <c r="A49" s="87" t="s">
        <v>81</v>
      </c>
      <c r="B49" s="75">
        <f>VLOOKUP($A49,'Current month raw data'!$B:$Q,5,FALSE)</f>
        <v>63.893887710062401</v>
      </c>
      <c r="C49" s="94">
        <f>VLOOKUP($A49,'Current month raw data'!$B:$Q,6,FALSE)</f>
        <v>62.9014266952125</v>
      </c>
      <c r="D49" s="74">
        <f>VLOOKUP($A49,'Current month raw data'!$B:$Q,7,FALSE)</f>
        <v>140.97270622854299</v>
      </c>
      <c r="E49" s="97">
        <f>VLOOKUP($A49,'Current month raw data'!$B:$Q,8,FALSE)</f>
        <v>138.15614215230599</v>
      </c>
      <c r="F49" s="74">
        <f>VLOOKUP($A49,'Current month raw data'!$B:$Q,9,FALSE)</f>
        <v>90.072942619501603</v>
      </c>
      <c r="G49" s="105">
        <f>VLOOKUP($A49,'Current month raw data'!$B:$Q,10,FALSE)</f>
        <v>86.902184480866396</v>
      </c>
      <c r="H49" s="73">
        <f>VLOOKUP($A49,'Current month raw data'!$B:$Q,11,FALSE)</f>
        <v>1.5778036635938</v>
      </c>
      <c r="I49" s="73">
        <f>VLOOKUP($A49,'Current month raw data'!$B:$Q,12,FALSE)</f>
        <v>2.0386817642405801</v>
      </c>
      <c r="J49" s="94">
        <f>VLOOKUP($A49,'Current month raw data'!$B:$Q,13,FALSE)</f>
        <v>3.6486518233995899</v>
      </c>
      <c r="K49" s="73">
        <f>VLOOKUP($A49,'Current month raw data'!$B:$Q,14,FALSE)</f>
        <v>4.1400146457637303</v>
      </c>
      <c r="L49" s="73">
        <f>VLOOKUP($A49,'Current month raw data'!$B:$Q,15,FALSE)</f>
        <v>0.47406581148912402</v>
      </c>
      <c r="M49" s="76">
        <f>VLOOKUP($A49,'Current month raw data'!$B:$Q,16,FALSE)</f>
        <v>2.0593493028244501</v>
      </c>
    </row>
    <row r="50" spans="1:13" ht="14.25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>
      <c r="A51" s="85" t="s">
        <v>47</v>
      </c>
      <c r="B51" s="75">
        <f>VLOOKUP($A51,'Current month raw data'!$B:$Q,5,FALSE)</f>
        <v>61.505198393102603</v>
      </c>
      <c r="C51" s="94">
        <f>VLOOKUP($A51,'Current month raw data'!$B:$Q,6,FALSE)</f>
        <v>63.588687436613696</v>
      </c>
      <c r="D51" s="74">
        <f>VLOOKUP($A51,'Current month raw data'!$B:$Q,7,FALSE)</f>
        <v>111.04027175013699</v>
      </c>
      <c r="E51" s="97">
        <f>VLOOKUP($A51,'Current month raw data'!$B:$Q,8,FALSE)</f>
        <v>115.392667482774</v>
      </c>
      <c r="F51" s="74">
        <f>VLOOKUP($A51,'Current month raw data'!$B:$Q,9,FALSE)</f>
        <v>68.295539436162301</v>
      </c>
      <c r="G51" s="74">
        <f>VLOOKUP($A51,'Current month raw data'!$B:$Q,10,FALSE)</f>
        <v>73.376682650392297</v>
      </c>
      <c r="H51" s="100">
        <f>VLOOKUP($A51,'Current month raw data'!$B:$Q,11,FALSE)</f>
        <v>-3.2765089633088298</v>
      </c>
      <c r="I51" s="73">
        <f>VLOOKUP($A51,'Current month raw data'!$B:$Q,12,FALSE)</f>
        <v>-3.7718130862054902</v>
      </c>
      <c r="J51" s="73">
        <f>VLOOKUP($A51,'Current month raw data'!$B:$Q,13,FALSE)</f>
        <v>-6.9247382556655399</v>
      </c>
      <c r="K51" s="103">
        <f>VLOOKUP($A51,'Current month raw data'!$B:$Q,14,FALSE)</f>
        <v>-6.9375726822712096</v>
      </c>
      <c r="L51" s="73">
        <f>VLOOKUP($A51,'Current month raw data'!$B:$Q,15,FALSE)</f>
        <v>-1.3789299503585199E-2</v>
      </c>
      <c r="M51" s="76">
        <f>VLOOKUP($A51,'Current month raw data'!$B:$Q,16,FALSE)</f>
        <v>-3.2898464551781998</v>
      </c>
    </row>
    <row r="52" spans="1:13" ht="14.25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>
      <c r="A53" s="85" t="s">
        <v>48</v>
      </c>
      <c r="B53" s="75">
        <f>VLOOKUP($A53,'Current month raw data'!$B:$Q,5,FALSE)</f>
        <v>68.079776484607905</v>
      </c>
      <c r="C53" s="94">
        <f>VLOOKUP($A53,'Current month raw data'!$B:$Q,6,FALSE)</f>
        <v>67.866872806284405</v>
      </c>
      <c r="D53" s="74">
        <f>VLOOKUP($A53,'Current month raw data'!$B:$Q,7,FALSE)</f>
        <v>121.142137983596</v>
      </c>
      <c r="E53" s="97">
        <f>VLOOKUP($A53,'Current month raw data'!$B:$Q,8,FALSE)</f>
        <v>117.985298471443</v>
      </c>
      <c r="F53" s="74">
        <f>VLOOKUP($A53,'Current month raw data'!$B:$Q,9,FALSE)</f>
        <v>82.473296767907499</v>
      </c>
      <c r="G53" s="105">
        <f>VLOOKUP($A53,'Current month raw data'!$B:$Q,10,FALSE)</f>
        <v>80.0729324437294</v>
      </c>
      <c r="H53" s="73">
        <f>VLOOKUP($A53,'Current month raw data'!$B:$Q,11,FALSE)</f>
        <v>0.31370780694600903</v>
      </c>
      <c r="I53" s="73">
        <f>VLOOKUP($A53,'Current month raw data'!$B:$Q,12,FALSE)</f>
        <v>2.67562107571983</v>
      </c>
      <c r="J53" s="94">
        <f>VLOOKUP($A53,'Current month raw data'!$B:$Q,13,FALSE)</f>
        <v>2.99772251486467</v>
      </c>
      <c r="K53" s="73">
        <f>VLOOKUP($A53,'Current month raw data'!$B:$Q,14,FALSE)</f>
        <v>7.2626109385155804</v>
      </c>
      <c r="L53" s="73">
        <f>VLOOKUP($A53,'Current month raw data'!$B:$Q,15,FALSE)</f>
        <v>4.1407599309153698</v>
      </c>
      <c r="M53" s="76">
        <f>VLOOKUP($A53,'Current month raw data'!$B:$Q,16,FALSE)</f>
        <v>4.4674576250315496</v>
      </c>
    </row>
    <row r="54" spans="1:13" ht="14.25">
      <c r="A54" s="87" t="s">
        <v>64</v>
      </c>
      <c r="B54" s="75">
        <f>VLOOKUP($A54,'Current month raw data'!$B:$Q,5,FALSE)</f>
        <v>69.057811169109101</v>
      </c>
      <c r="C54" s="94">
        <f>VLOOKUP($A54,'Current month raw data'!$B:$Q,6,FALSE)</f>
        <v>69.288225915652902</v>
      </c>
      <c r="D54" s="74">
        <f>VLOOKUP($A54,'Current month raw data'!$B:$Q,7,FALSE)</f>
        <v>197.12358275747499</v>
      </c>
      <c r="E54" s="97">
        <f>VLOOKUP($A54,'Current month raw data'!$B:$Q,8,FALSE)</f>
        <v>193.5812</v>
      </c>
      <c r="F54" s="74">
        <f>VLOOKUP($A54,'Current month raw data'!$B:$Q,9,FALSE)</f>
        <v>136.12923155044001</v>
      </c>
      <c r="G54" s="105">
        <f>VLOOKUP($A54,'Current month raw data'!$B:$Q,10,FALSE)</f>
        <v>134.12897918623099</v>
      </c>
      <c r="H54" s="73">
        <f>VLOOKUP($A54,'Current month raw data'!$B:$Q,11,FALSE)</f>
        <v>-0.332545311268715</v>
      </c>
      <c r="I54" s="73">
        <f>VLOOKUP($A54,'Current month raw data'!$B:$Q,12,FALSE)</f>
        <v>1.82992085877947</v>
      </c>
      <c r="J54" s="94">
        <f>VLOOKUP($A54,'Current month raw data'!$B:$Q,13,FALSE)</f>
        <v>1.4912902314949501</v>
      </c>
      <c r="K54" s="73">
        <f>VLOOKUP($A54,'Current month raw data'!$B:$Q,14,FALSE)</f>
        <v>1.4912902314949501</v>
      </c>
      <c r="L54" s="73">
        <f>VLOOKUP($A54,'Current month raw data'!$B:$Q,15,FALSE)</f>
        <v>0</v>
      </c>
      <c r="M54" s="76">
        <f>VLOOKUP($A54,'Current month raw data'!$B:$Q,16,FALSE)</f>
        <v>-0.332545311268715</v>
      </c>
    </row>
    <row r="55" spans="1:13" ht="14.25">
      <c r="A55" s="87" t="s">
        <v>31</v>
      </c>
      <c r="B55" s="75">
        <f>VLOOKUP($A55,'Current month raw data'!$B:$Q,5,FALSE)</f>
        <v>67.870982160558498</v>
      </c>
      <c r="C55" s="94">
        <f>VLOOKUP($A55,'Current month raw data'!$B:$Q,6,FALSE)</f>
        <v>66.662714834560205</v>
      </c>
      <c r="D55" s="74">
        <f>VLOOKUP($A55,'Current month raw data'!$B:$Q,7,FALSE)</f>
        <v>119.32533107702599</v>
      </c>
      <c r="E55" s="97">
        <f>VLOOKUP($A55,'Current month raw data'!$B:$Q,8,FALSE)</f>
        <v>115.262246768259</v>
      </c>
      <c r="F55" s="74">
        <f>VLOOKUP($A55,'Current month raw data'!$B:$Q,9,FALSE)</f>
        <v>80.987274168315693</v>
      </c>
      <c r="G55" s="105">
        <f>VLOOKUP($A55,'Current month raw data'!$B:$Q,10,FALSE)</f>
        <v>76.836942875031895</v>
      </c>
      <c r="H55" s="73">
        <f>VLOOKUP($A55,'Current month raw data'!$B:$Q,11,FALSE)</f>
        <v>1.81250842993258</v>
      </c>
      <c r="I55" s="73">
        <f>VLOOKUP($A55,'Current month raw data'!$B:$Q,12,FALSE)</f>
        <v>3.5250781784043999</v>
      </c>
      <c r="J55" s="94">
        <f>VLOOKUP($A55,'Current month raw data'!$B:$Q,13,FALSE)</f>
        <v>5.4014789474822802</v>
      </c>
      <c r="K55" s="73">
        <f>VLOOKUP($A55,'Current month raw data'!$B:$Q,14,FALSE)</f>
        <v>8.33097910888009</v>
      </c>
      <c r="L55" s="73">
        <f>VLOOKUP($A55,'Current month raw data'!$B:$Q,15,FALSE)</f>
        <v>2.7793729183415601</v>
      </c>
      <c r="M55" s="76">
        <f>VLOOKUP($A55,'Current month raw data'!$B:$Q,16,FALSE)</f>
        <v>4.6422577167183503</v>
      </c>
    </row>
    <row r="56" spans="1:13" ht="14.25">
      <c r="A56" s="87" t="s">
        <v>83</v>
      </c>
      <c r="B56" s="75">
        <f>VLOOKUP($A56,'Current month raw data'!$B:$Q,5,FALSE)</f>
        <v>70.498413537810606</v>
      </c>
      <c r="C56" s="94">
        <f>VLOOKUP($A56,'Current month raw data'!$B:$Q,6,FALSE)</f>
        <v>70.558736707329999</v>
      </c>
      <c r="D56" s="74">
        <f>VLOOKUP($A56,'Current month raw data'!$B:$Q,7,FALSE)</f>
        <v>110.985762931708</v>
      </c>
      <c r="E56" s="97">
        <f>VLOOKUP($A56,'Current month raw data'!$B:$Q,8,FALSE)</f>
        <v>105.168851588621</v>
      </c>
      <c r="F56" s="74">
        <f>VLOOKUP($A56,'Current month raw data'!$B:$Q,9,FALSE)</f>
        <v>78.243202119689698</v>
      </c>
      <c r="G56" s="105">
        <f>VLOOKUP($A56,'Current month raw data'!$B:$Q,10,FALSE)</f>
        <v>74.2058130905383</v>
      </c>
      <c r="H56" s="73">
        <f>VLOOKUP($A56,'Current month raw data'!$B:$Q,11,FALSE)</f>
        <v>-8.5493550954032396E-2</v>
      </c>
      <c r="I56" s="73">
        <f>VLOOKUP($A56,'Current month raw data'!$B:$Q,12,FALSE)</f>
        <v>5.5310210725127602</v>
      </c>
      <c r="J56" s="94">
        <f>VLOOKUP($A56,'Current month raw data'!$B:$Q,13,FALSE)</f>
        <v>5.4407988552398203</v>
      </c>
      <c r="K56" s="73">
        <f>VLOOKUP($A56,'Current month raw data'!$B:$Q,14,FALSE)</f>
        <v>13.462204721845699</v>
      </c>
      <c r="L56" s="73">
        <f>VLOOKUP($A56,'Current month raw data'!$B:$Q,15,FALSE)</f>
        <v>7.6074972436604096</v>
      </c>
      <c r="M56" s="76">
        <f>VLOOKUP($A56,'Current month raw data'!$B:$Q,16,FALSE)</f>
        <v>7.5154997731740503</v>
      </c>
    </row>
    <row r="57" spans="1:13" ht="14.25">
      <c r="A57" s="87" t="s">
        <v>32</v>
      </c>
      <c r="B57" s="75">
        <f>VLOOKUP($A57,'Current month raw data'!$B:$Q,5,FALSE)</f>
        <v>65.141578084412501</v>
      </c>
      <c r="C57" s="94">
        <f>VLOOKUP($A57,'Current month raw data'!$B:$Q,6,FALSE)</f>
        <v>64.653143046308799</v>
      </c>
      <c r="D57" s="74">
        <f>VLOOKUP($A57,'Current month raw data'!$B:$Q,7,FALSE)</f>
        <v>101.78023273519101</v>
      </c>
      <c r="E57" s="97">
        <f>VLOOKUP($A57,'Current month raw data'!$B:$Q,8,FALSE)</f>
        <v>98.530177641553706</v>
      </c>
      <c r="F57" s="74">
        <f>VLOOKUP($A57,'Current month raw data'!$B:$Q,9,FALSE)</f>
        <v>66.301249781691496</v>
      </c>
      <c r="G57" s="105">
        <f>VLOOKUP($A57,'Current month raw data'!$B:$Q,10,FALSE)</f>
        <v>63.702856694375903</v>
      </c>
      <c r="H57" s="73">
        <f>VLOOKUP($A57,'Current month raw data'!$B:$Q,11,FALSE)</f>
        <v>0.75546990461677299</v>
      </c>
      <c r="I57" s="73">
        <f>VLOOKUP($A57,'Current month raw data'!$B:$Q,12,FALSE)</f>
        <v>3.2985377388247099</v>
      </c>
      <c r="J57" s="94">
        <f>VLOOKUP($A57,'Current month raw data'!$B:$Q,13,FALSE)</f>
        <v>4.0789271033507299</v>
      </c>
      <c r="K57" s="73">
        <f>VLOOKUP($A57,'Current month raw data'!$B:$Q,14,FALSE)</f>
        <v>3.9009129748957401</v>
      </c>
      <c r="L57" s="73">
        <f>VLOOKUP($A57,'Current month raw data'!$B:$Q,15,FALSE)</f>
        <v>-0.171037628278221</v>
      </c>
      <c r="M57" s="76">
        <f>VLOOKUP($A57,'Current month raw data'!$B:$Q,16,FALSE)</f>
        <v>0.58314013853133995</v>
      </c>
    </row>
    <row r="58" spans="1:13" thickBot="1">
      <c r="A58" s="87" t="s">
        <v>33</v>
      </c>
      <c r="B58" s="77">
        <f>VLOOKUP($A58,'Current month raw data'!$B:$Q,5,FALSE)</f>
        <v>68.457790216651901</v>
      </c>
      <c r="C58" s="95">
        <f>VLOOKUP($A58,'Current month raw data'!$B:$Q,6,FALSE)</f>
        <v>69.809022464344693</v>
      </c>
      <c r="D58" s="79">
        <f>VLOOKUP($A58,'Current month raw data'!$B:$Q,7,FALSE)</f>
        <v>101.24028565681201</v>
      </c>
      <c r="E58" s="98">
        <f>VLOOKUP($A58,'Current month raw data'!$B:$Q,8,FALSE)</f>
        <v>98.906113510219399</v>
      </c>
      <c r="F58" s="79">
        <f>VLOOKUP($A58,'Current month raw data'!$B:$Q,9,FALSE)</f>
        <v>69.306862369679806</v>
      </c>
      <c r="G58" s="106">
        <f>VLOOKUP($A58,'Current month raw data'!$B:$Q,10,FALSE)</f>
        <v>69.045390998959405</v>
      </c>
      <c r="H58" s="78">
        <f>VLOOKUP($A58,'Current month raw data'!$B:$Q,11,FALSE)</f>
        <v>-1.9356126185306499</v>
      </c>
      <c r="I58" s="78">
        <f>VLOOKUP($A58,'Current month raw data'!$B:$Q,12,FALSE)</f>
        <v>2.3599877335709798</v>
      </c>
      <c r="J58" s="95">
        <f>VLOOKUP($A58,'Current month raw data'!$B:$Q,13,FALSE)</f>
        <v>0.37869489467355699</v>
      </c>
      <c r="K58" s="78">
        <f>VLOOKUP($A58,'Current month raw data'!$B:$Q,14,FALSE)</f>
        <v>10.207045286637699</v>
      </c>
      <c r="L58" s="78">
        <f>VLOOKUP($A58,'Current month raw data'!$B:$Q,15,FALSE)</f>
        <v>9.7912713472485695</v>
      </c>
      <c r="M58" s="80">
        <f>VLOOKUP($A58,'Current month raw data'!$B:$Q,16,FALSE)</f>
        <v>7.6661376450059997</v>
      </c>
    </row>
    <row r="59" spans="1:13" ht="53.1" customHeight="1" thickBot="1">
      <c r="A59" s="141" t="s">
        <v>85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3"/>
    </row>
    <row r="60" spans="1:13" ht="14.2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7" spans="6:6">
      <c r="F67" s="65"/>
    </row>
  </sheetData>
  <sheetProtection algorithmName="SHA-512" hashValue="j6VYyjqf1++pegu0imvIC3B9X8TsvybyAxWCcS/YJu3mpEVqGq2EEUymhSeaHPxM4057Zoe90lTZZgZ373oUWg==" saltValue="cmSLNk0+K09rehd0qrM6Rg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7" tint="0.79998168889431442"/>
  </sheetPr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79998168889431442"/>
  </sheetPr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M67"/>
  <sheetViews>
    <sheetView tabSelected="1" zoomScaleNormal="100" zoomScaleSheetLayoutView="115" workbookViewId="0">
      <selection sqref="A1:A3"/>
    </sheetView>
  </sheetViews>
  <sheetFormatPr defaultColWidth="9.140625" defaultRowHeight="14.25"/>
  <cols>
    <col min="1" max="1" width="41.7109375" style="20" bestFit="1" customWidth="1"/>
    <col min="2" max="6" width="11.7109375" style="20" customWidth="1"/>
    <col min="7" max="7" width="11.7109375" style="21" customWidth="1"/>
    <col min="8" max="9" width="11.7109375" style="20" customWidth="1"/>
    <col min="10" max="11" width="11.7109375" style="21" customWidth="1"/>
    <col min="12" max="13" width="11.7109375" style="20" customWidth="1"/>
    <col min="14" max="16384" width="9.140625" style="20"/>
  </cols>
  <sheetData>
    <row r="1" spans="1:13" ht="24" customHeight="1">
      <c r="A1" s="130" t="str">
        <f>'YTD Raw Data'!A1</f>
        <v>YTD May 2026 Monthly Report</v>
      </c>
      <c r="B1" s="133" t="str">
        <f>'YTD Raw Data'!F6</f>
        <v>Year to Date - May 2026 vs May 2025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ht="16.899999999999999" customHeight="1">
      <c r="A2" s="131"/>
      <c r="B2" s="136" t="s">
        <v>45</v>
      </c>
      <c r="C2" s="137"/>
      <c r="D2" s="138" t="s">
        <v>2</v>
      </c>
      <c r="E2" s="137"/>
      <c r="F2" s="139" t="s">
        <v>3</v>
      </c>
      <c r="G2" s="139"/>
      <c r="H2" s="139" t="str">
        <f>'YTD Raw Data'!L7</f>
        <v>Percent Change from YTD 2025</v>
      </c>
      <c r="I2" s="139"/>
      <c r="J2" s="139"/>
      <c r="K2" s="139"/>
      <c r="L2" s="139"/>
      <c r="M2" s="140"/>
    </row>
    <row r="3" spans="1:13" s="48" customFormat="1" ht="30">
      <c r="A3" s="132"/>
      <c r="B3" s="81">
        <f>'YTD Raw Data'!F8</f>
        <v>2026</v>
      </c>
      <c r="C3" s="82">
        <f>'YTD Raw Data'!G8</f>
        <v>2025</v>
      </c>
      <c r="D3" s="82">
        <f>'YTD Raw Data'!H8</f>
        <v>2026</v>
      </c>
      <c r="E3" s="82">
        <f>'YTD Raw Data'!I8</f>
        <v>2025</v>
      </c>
      <c r="F3" s="82">
        <f>'YTD Raw Data'!J8</f>
        <v>2026</v>
      </c>
      <c r="G3" s="82">
        <f>'YTD Raw Data'!K8</f>
        <v>2025</v>
      </c>
      <c r="H3" s="82" t="s">
        <v>6</v>
      </c>
      <c r="I3" s="82" t="s">
        <v>2</v>
      </c>
      <c r="J3" s="82" t="s">
        <v>3</v>
      </c>
      <c r="K3" s="83" t="s">
        <v>7</v>
      </c>
      <c r="L3" s="83" t="s">
        <v>43</v>
      </c>
      <c r="M3" s="84" t="s">
        <v>44</v>
      </c>
    </row>
    <row r="4" spans="1:13" ht="15">
      <c r="A4" s="85" t="s">
        <v>10</v>
      </c>
      <c r="B4" s="75">
        <f>VLOOKUP($A4,'YTD Raw Data'!$B:$Q,5,FALSE)</f>
        <v>61.698051522276302</v>
      </c>
      <c r="C4" s="93">
        <f>VLOOKUP($A4,'YTD Raw Data'!$B:$Q,6,FALSE)</f>
        <v>60.935561030095798</v>
      </c>
      <c r="D4" s="74">
        <f>VLOOKUP($A4,'YTD Raw Data'!$B:$Q,7,FALSE)</f>
        <v>164.14571432377701</v>
      </c>
      <c r="E4" s="96">
        <f>VLOOKUP($A4,'YTD Raw Data'!$B:$Q,8,FALSE)</f>
        <v>159.82541170843001</v>
      </c>
      <c r="F4" s="74">
        <f>VLOOKUP($A4,'YTD Raw Data'!$B:$Q,9,FALSE)</f>
        <v>101.27470739509199</v>
      </c>
      <c r="G4" s="104">
        <f>VLOOKUP($A4,'YTD Raw Data'!$B:$Q,10,FALSE)</f>
        <v>97.390511293192603</v>
      </c>
      <c r="H4" s="73">
        <f>VLOOKUP($A4,'YTD Raw Data'!$B:$Q,11,FALSE)</f>
        <v>1.2513062640119901</v>
      </c>
      <c r="I4" s="73">
        <f>VLOOKUP($A4,'YTD Raw Data'!$B:$Q,12,FALSE)</f>
        <v>2.70313873692916</v>
      </c>
      <c r="J4" s="93">
        <f>VLOOKUP($A4,'YTD Raw Data'!$B:$Q,13,FALSE)</f>
        <v>3.9882695452812902</v>
      </c>
      <c r="K4" s="73">
        <f>VLOOKUP($A4,'YTD Raw Data'!$B:$Q,14,FALSE)</f>
        <v>4.5157152951297501</v>
      </c>
      <c r="L4" s="73">
        <f>VLOOKUP($A4,'YTD Raw Data'!$B:$Q,15,FALSE)</f>
        <v>0.507216585250304</v>
      </c>
      <c r="M4" s="76">
        <f>VLOOKUP($A4,'YTD Raw Data'!$B:$Q,16,FALSE)</f>
        <v>1.76486968216564</v>
      </c>
    </row>
    <row r="5" spans="1:13" ht="15">
      <c r="A5" s="85" t="s">
        <v>13</v>
      </c>
      <c r="B5" s="75">
        <f>VLOOKUP($A5,'YTD Raw Data'!$B:$Q,5,FALSE)</f>
        <v>62.023083186489401</v>
      </c>
      <c r="C5" s="94">
        <f>VLOOKUP($A5,'YTD Raw Data'!$B:$Q,6,FALSE)</f>
        <v>60.540758866069503</v>
      </c>
      <c r="D5" s="74">
        <f>VLOOKUP($A5,'YTD Raw Data'!$B:$Q,7,FALSE)</f>
        <v>134.94401931274399</v>
      </c>
      <c r="E5" s="97">
        <f>VLOOKUP($A5,'YTD Raw Data'!$B:$Q,8,FALSE)</f>
        <v>131.40064723883799</v>
      </c>
      <c r="F5" s="74">
        <f>VLOOKUP($A5,'YTD Raw Data'!$B:$Q,9,FALSE)</f>
        <v>83.696441353536102</v>
      </c>
      <c r="G5" s="105">
        <f>VLOOKUP($A5,'YTD Raw Data'!$B:$Q,10,FALSE)</f>
        <v>79.550948993319807</v>
      </c>
      <c r="H5" s="73">
        <f>VLOOKUP($A5,'YTD Raw Data'!$B:$Q,11,FALSE)</f>
        <v>2.4484733065522502</v>
      </c>
      <c r="I5" s="73">
        <f>VLOOKUP($A5,'YTD Raw Data'!$B:$Q,12,FALSE)</f>
        <v>2.6966169104676201</v>
      </c>
      <c r="J5" s="94">
        <f>VLOOKUP($A5,'YTD Raw Data'!$B:$Q,13,FALSE)</f>
        <v>5.2111161622526501</v>
      </c>
      <c r="K5" s="73">
        <f>VLOOKUP($A5,'YTD Raw Data'!$B:$Q,14,FALSE)</f>
        <v>5.9083177339233002</v>
      </c>
      <c r="L5" s="73">
        <f>VLOOKUP($A5,'YTD Raw Data'!$B:$Q,15,FALSE)</f>
        <v>0.66266911435048204</v>
      </c>
      <c r="M5" s="76">
        <f>VLOOKUP($A5,'YTD Raw Data'!$B:$Q,16,FALSE)</f>
        <v>3.1273676972783702</v>
      </c>
    </row>
    <row r="6" spans="1:13" ht="15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ht="15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ht="15">
      <c r="A8" s="87" t="s">
        <v>71</v>
      </c>
      <c r="B8" s="75">
        <f>VLOOKUP($A8,'YTD Raw Data'!$B:$Q,5,FALSE)</f>
        <v>58.314106874209799</v>
      </c>
      <c r="C8" s="94">
        <f>VLOOKUP($A8,'YTD Raw Data'!$B:$Q,6,FALSE)</f>
        <v>56.521364005429298</v>
      </c>
      <c r="D8" s="74">
        <f>VLOOKUP($A8,'YTD Raw Data'!$B:$Q,7,FALSE)</f>
        <v>310.97144525136702</v>
      </c>
      <c r="E8" s="97">
        <f>VLOOKUP($A8,'YTD Raw Data'!$B:$Q,8,FALSE)</f>
        <v>304.16959441962302</v>
      </c>
      <c r="F8" s="74">
        <f>VLOOKUP($A8,'YTD Raw Data'!$B:$Q,9,FALSE)</f>
        <v>181.340220932157</v>
      </c>
      <c r="G8" s="105">
        <f>VLOOKUP($A8,'YTD Raw Data'!$B:$Q,10,FALSE)</f>
        <v>171.92080365575299</v>
      </c>
      <c r="H8" s="73">
        <f>VLOOKUP($A8,'YTD Raw Data'!$B:$Q,11,FALSE)</f>
        <v>3.1717968954328</v>
      </c>
      <c r="I8" s="73">
        <f>VLOOKUP($A8,'YTD Raw Data'!$B:$Q,12,FALSE)</f>
        <v>2.2362034064323701</v>
      </c>
      <c r="J8" s="94">
        <f>VLOOKUP($A8,'YTD Raw Data'!$B:$Q,13,FALSE)</f>
        <v>5.4789281320859704</v>
      </c>
      <c r="K8" s="73">
        <f>VLOOKUP($A8,'YTD Raw Data'!$B:$Q,14,FALSE)</f>
        <v>10.938307189566499</v>
      </c>
      <c r="L8" s="73">
        <f>VLOOKUP($A8,'YTD Raw Data'!$B:$Q,15,FALSE)</f>
        <v>5.1758006591080301</v>
      </c>
      <c r="M8" s="76">
        <f>VLOOKUP($A8,'YTD Raw Data'!$B:$Q,16,FALSE)</f>
        <v>8.5117634391602106</v>
      </c>
    </row>
    <row r="9" spans="1:13" ht="15">
      <c r="A9" s="87" t="s">
        <v>72</v>
      </c>
      <c r="B9" s="75">
        <f>VLOOKUP($A9,'YTD Raw Data'!$B:$Q,5,FALSE)</f>
        <v>67.827572731750394</v>
      </c>
      <c r="C9" s="94">
        <f>VLOOKUP($A9,'YTD Raw Data'!$B:$Q,6,FALSE)</f>
        <v>66.974537081375004</v>
      </c>
      <c r="D9" s="74">
        <f>VLOOKUP($A9,'YTD Raw Data'!$B:$Q,7,FALSE)</f>
        <v>198.31076166356999</v>
      </c>
      <c r="E9" s="97">
        <f>VLOOKUP($A9,'YTD Raw Data'!$B:$Q,8,FALSE)</f>
        <v>194.832441494889</v>
      </c>
      <c r="F9" s="74">
        <f>VLOOKUP($A9,'YTD Raw Data'!$B:$Q,9,FALSE)</f>
        <v>134.50937610224599</v>
      </c>
      <c r="G9" s="105">
        <f>VLOOKUP($A9,'YTD Raw Data'!$B:$Q,10,FALSE)</f>
        <v>130.48812577554301</v>
      </c>
      <c r="H9" s="73">
        <f>VLOOKUP($A9,'YTD Raw Data'!$B:$Q,11,FALSE)</f>
        <v>1.2736715885605101</v>
      </c>
      <c r="I9" s="73">
        <f>VLOOKUP($A9,'YTD Raw Data'!$B:$Q,12,FALSE)</f>
        <v>1.7852879848927401</v>
      </c>
      <c r="J9" s="94">
        <f>VLOOKUP($A9,'YTD Raw Data'!$B:$Q,13,FALSE)</f>
        <v>3.0816982792908099</v>
      </c>
      <c r="K9" s="73">
        <f>VLOOKUP($A9,'YTD Raw Data'!$B:$Q,14,FALSE)</f>
        <v>4.8743181330350902</v>
      </c>
      <c r="L9" s="73">
        <f>VLOOKUP($A9,'YTD Raw Data'!$B:$Q,15,FALSE)</f>
        <v>1.73902825008502</v>
      </c>
      <c r="M9" s="76">
        <f>VLOOKUP($A9,'YTD Raw Data'!$B:$Q,16,FALSE)</f>
        <v>3.03484934738391</v>
      </c>
    </row>
    <row r="10" spans="1:13" ht="15">
      <c r="A10" s="87" t="s">
        <v>73</v>
      </c>
      <c r="B10" s="75">
        <f>VLOOKUP($A10,'YTD Raw Data'!$B:$Q,5,FALSE)</f>
        <v>67.387151211539006</v>
      </c>
      <c r="C10" s="94">
        <f>VLOOKUP($A10,'YTD Raw Data'!$B:$Q,6,FALSE)</f>
        <v>65.351974891746593</v>
      </c>
      <c r="D10" s="74">
        <f>VLOOKUP($A10,'YTD Raw Data'!$B:$Q,7,FALSE)</f>
        <v>154.794072356985</v>
      </c>
      <c r="E10" s="97">
        <f>VLOOKUP($A10,'YTD Raw Data'!$B:$Q,8,FALSE)</f>
        <v>150.405214658608</v>
      </c>
      <c r="F10" s="74">
        <f>VLOOKUP($A10,'YTD Raw Data'!$B:$Q,9,FALSE)</f>
        <v>104.311315605701</v>
      </c>
      <c r="G10" s="105">
        <f>VLOOKUP($A10,'YTD Raw Data'!$B:$Q,10,FALSE)</f>
        <v>98.292778119571693</v>
      </c>
      <c r="H10" s="73">
        <f>VLOOKUP($A10,'YTD Raw Data'!$B:$Q,11,FALSE)</f>
        <v>3.1141772274880299</v>
      </c>
      <c r="I10" s="73">
        <f>VLOOKUP($A10,'YTD Raw Data'!$B:$Q,12,FALSE)</f>
        <v>2.9180222961941902</v>
      </c>
      <c r="J10" s="94">
        <f>VLOOKUP($A10,'YTD Raw Data'!$B:$Q,13,FALSE)</f>
        <v>6.1230719095233299</v>
      </c>
      <c r="K10" s="73">
        <f>VLOOKUP($A10,'YTD Raw Data'!$B:$Q,14,FALSE)</f>
        <v>7.61595440492425</v>
      </c>
      <c r="L10" s="73">
        <f>VLOOKUP($A10,'YTD Raw Data'!$B:$Q,15,FALSE)</f>
        <v>1.40674640164364</v>
      </c>
      <c r="M10" s="76">
        <f>VLOOKUP($A10,'YTD Raw Data'!$B:$Q,16,FALSE)</f>
        <v>4.56473220522017</v>
      </c>
    </row>
    <row r="11" spans="1:13" ht="15">
      <c r="A11" s="87" t="s">
        <v>74</v>
      </c>
      <c r="B11" s="75">
        <f>VLOOKUP($A11,'YTD Raw Data'!$B:$Q,5,FALSE)</f>
        <v>63.9859675276806</v>
      </c>
      <c r="C11" s="94">
        <f>VLOOKUP($A11,'YTD Raw Data'!$B:$Q,6,FALSE)</f>
        <v>61.730064995586702</v>
      </c>
      <c r="D11" s="74">
        <f>VLOOKUP($A11,'YTD Raw Data'!$B:$Q,7,FALSE)</f>
        <v>126.12281660619</v>
      </c>
      <c r="E11" s="97">
        <f>VLOOKUP($A11,'YTD Raw Data'!$B:$Q,8,FALSE)</f>
        <v>122.683782535787</v>
      </c>
      <c r="F11" s="74">
        <f>VLOOKUP($A11,'YTD Raw Data'!$B:$Q,9,FALSE)</f>
        <v>80.700904478632793</v>
      </c>
      <c r="G11" s="105">
        <f>VLOOKUP($A11,'YTD Raw Data'!$B:$Q,10,FALSE)</f>
        <v>75.732778698385602</v>
      </c>
      <c r="H11" s="73">
        <f>VLOOKUP($A11,'YTD Raw Data'!$B:$Q,11,FALSE)</f>
        <v>3.6544632380593201</v>
      </c>
      <c r="I11" s="73">
        <f>VLOOKUP($A11,'YTD Raw Data'!$B:$Q,12,FALSE)</f>
        <v>2.8031692529530101</v>
      </c>
      <c r="J11" s="94">
        <f>VLOOKUP($A11,'YTD Raw Data'!$B:$Q,13,FALSE)</f>
        <v>6.5600732808620803</v>
      </c>
      <c r="K11" s="73">
        <f>VLOOKUP($A11,'YTD Raw Data'!$B:$Q,14,FALSE)</f>
        <v>5.5353008859840998</v>
      </c>
      <c r="L11" s="73">
        <f>VLOOKUP($A11,'YTD Raw Data'!$B:$Q,15,FALSE)</f>
        <v>-0.96168514465729804</v>
      </c>
      <c r="M11" s="76">
        <f>VLOOKUP($A11,'YTD Raw Data'!$B:$Q,16,FALSE)</f>
        <v>2.6576336633246398</v>
      </c>
    </row>
    <row r="12" spans="1:13" ht="15">
      <c r="A12" s="87" t="s">
        <v>75</v>
      </c>
      <c r="B12" s="75">
        <f>VLOOKUP($A12,'YTD Raw Data'!$B:$Q,5,FALSE)</f>
        <v>58.276662498005599</v>
      </c>
      <c r="C12" s="94">
        <f>VLOOKUP($A12,'YTD Raw Data'!$B:$Q,6,FALSE)</f>
        <v>56.992875404295702</v>
      </c>
      <c r="D12" s="74">
        <f>VLOOKUP($A12,'YTD Raw Data'!$B:$Q,7,FALSE)</f>
        <v>91.140558890107201</v>
      </c>
      <c r="E12" s="97">
        <f>VLOOKUP($A12,'YTD Raw Data'!$B:$Q,8,FALSE)</f>
        <v>88.696604413523204</v>
      </c>
      <c r="F12" s="74">
        <f>VLOOKUP($A12,'YTD Raw Data'!$B:$Q,9,FALSE)</f>
        <v>53.113675903183903</v>
      </c>
      <c r="G12" s="105">
        <f>VLOOKUP($A12,'YTD Raw Data'!$B:$Q,10,FALSE)</f>
        <v>50.5507452412403</v>
      </c>
      <c r="H12" s="73">
        <f>VLOOKUP($A12,'YTD Raw Data'!$B:$Q,11,FALSE)</f>
        <v>2.25253961061446</v>
      </c>
      <c r="I12" s="73">
        <f>VLOOKUP($A12,'YTD Raw Data'!$B:$Q,12,FALSE)</f>
        <v>2.75540928848846</v>
      </c>
      <c r="J12" s="94">
        <f>VLOOKUP($A12,'YTD Raw Data'!$B:$Q,13,FALSE)</f>
        <v>5.0700155847606796</v>
      </c>
      <c r="K12" s="73">
        <f>VLOOKUP($A12,'YTD Raw Data'!$B:$Q,14,FALSE)</f>
        <v>6.8406146229175597</v>
      </c>
      <c r="L12" s="73">
        <f>VLOOKUP($A12,'YTD Raw Data'!$B:$Q,15,FALSE)</f>
        <v>1.6851611073841699</v>
      </c>
      <c r="M12" s="76">
        <f>VLOOKUP($A12,'YTD Raw Data'!$B:$Q,16,FALSE)</f>
        <v>3.97565963944513</v>
      </c>
    </row>
    <row r="13" spans="1:13" ht="15">
      <c r="A13" s="87" t="s">
        <v>76</v>
      </c>
      <c r="B13" s="75">
        <f>VLOOKUP($A13,'YTD Raw Data'!$B:$Q,5,FALSE)</f>
        <v>52.681432715845503</v>
      </c>
      <c r="C13" s="94">
        <f>VLOOKUP($A13,'YTD Raw Data'!$B:$Q,6,FALSE)</f>
        <v>52.213068848667703</v>
      </c>
      <c r="D13" s="74">
        <f>VLOOKUP($A13,'YTD Raw Data'!$B:$Q,7,FALSE)</f>
        <v>65.597046880751904</v>
      </c>
      <c r="E13" s="97">
        <f>VLOOKUP($A13,'YTD Raw Data'!$B:$Q,8,FALSE)</f>
        <v>65.568067314297494</v>
      </c>
      <c r="F13" s="74">
        <f>VLOOKUP($A13,'YTD Raw Data'!$B:$Q,9,FALSE)</f>
        <v>34.557464116064899</v>
      </c>
      <c r="G13" s="105">
        <f>VLOOKUP($A13,'YTD Raw Data'!$B:$Q,10,FALSE)</f>
        <v>34.235100129555001</v>
      </c>
      <c r="H13" s="73">
        <f>VLOOKUP($A13,'YTD Raw Data'!$B:$Q,11,FALSE)</f>
        <v>0.89702420774243796</v>
      </c>
      <c r="I13" s="73">
        <f>VLOOKUP($A13,'YTD Raw Data'!$B:$Q,12,FALSE)</f>
        <v>4.4197682868223197E-2</v>
      </c>
      <c r="J13" s="94">
        <f>VLOOKUP($A13,'YTD Raw Data'!$B:$Q,13,FALSE)</f>
        <v>0.94161835452525</v>
      </c>
      <c r="K13" s="73">
        <f>VLOOKUP($A13,'YTD Raw Data'!$B:$Q,14,FALSE)</f>
        <v>0.71423816339323698</v>
      </c>
      <c r="L13" s="73">
        <f>VLOOKUP($A13,'YTD Raw Data'!$B:$Q,15,FALSE)</f>
        <v>-0.22525911000694701</v>
      </c>
      <c r="M13" s="76">
        <f>VLOOKUP($A13,'YTD Raw Data'!$B:$Q,16,FALSE)</f>
        <v>0.66974446898858297</v>
      </c>
    </row>
    <row r="14" spans="1:13" ht="15">
      <c r="A14" s="72" t="s">
        <v>49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ht="15">
      <c r="A15" s="87" t="s">
        <v>50</v>
      </c>
      <c r="B15" s="75">
        <f>VLOOKUP($A15,'YTD Raw Data'!$B:$Q,5,FALSE)</f>
        <v>63.173766758012398</v>
      </c>
      <c r="C15" s="94">
        <f>VLOOKUP($A15,'YTD Raw Data'!$B:$Q,6,FALSE)</f>
        <v>61.621373015046103</v>
      </c>
      <c r="D15" s="74">
        <f>VLOOKUP($A15,'YTD Raw Data'!$B:$Q,7,FALSE)</f>
        <v>127.39896475774999</v>
      </c>
      <c r="E15" s="97">
        <f>VLOOKUP($A15,'YTD Raw Data'!$B:$Q,8,FALSE)</f>
        <v>124.18300329541999</v>
      </c>
      <c r="F15" s="74">
        <f>VLOOKUP($A15,'YTD Raw Data'!$B:$Q,9,FALSE)</f>
        <v>80.482724848183594</v>
      </c>
      <c r="G15" s="105">
        <f>VLOOKUP($A15,'YTD Raw Data'!$B:$Q,10,FALSE)</f>
        <v>76.523271681958306</v>
      </c>
      <c r="H15" s="73">
        <f>VLOOKUP($A15,'YTD Raw Data'!$B:$Q,11,FALSE)</f>
        <v>2.51924562373389</v>
      </c>
      <c r="I15" s="73">
        <f>VLOOKUP($A15,'YTD Raw Data'!$B:$Q,12,FALSE)</f>
        <v>2.5896953504006199</v>
      </c>
      <c r="J15" s="94">
        <f>VLOOKUP($A15,'YTD Raw Data'!$B:$Q,13,FALSE)</f>
        <v>5.1741817609175298</v>
      </c>
      <c r="K15" s="73">
        <f>VLOOKUP($A15,'YTD Raw Data'!$B:$Q,14,FALSE)</f>
        <v>8.5207851142035498</v>
      </c>
      <c r="L15" s="73">
        <f>VLOOKUP($A15,'YTD Raw Data'!$B:$Q,15,FALSE)</f>
        <v>3.1819628137383802</v>
      </c>
      <c r="M15" s="76">
        <f>VLOOKUP($A15,'YTD Raw Data'!$B:$Q,16,FALSE)</f>
        <v>5.7813698964062201</v>
      </c>
    </row>
    <row r="16" spans="1:13" ht="15">
      <c r="A16" s="87" t="s">
        <v>51</v>
      </c>
      <c r="B16" s="75">
        <f>VLOOKUP($A16,'YTD Raw Data'!$B:$Q,5,FALSE)</f>
        <v>50.760389729122501</v>
      </c>
      <c r="C16" s="94">
        <f>VLOOKUP($A16,'YTD Raw Data'!$B:$Q,6,FALSE)</f>
        <v>54.593060420874899</v>
      </c>
      <c r="D16" s="74">
        <f>VLOOKUP($A16,'YTD Raw Data'!$B:$Q,7,FALSE)</f>
        <v>110.395343700791</v>
      </c>
      <c r="E16" s="97">
        <f>VLOOKUP($A16,'YTD Raw Data'!$B:$Q,8,FALSE)</f>
        <v>110.94764336699301</v>
      </c>
      <c r="F16" s="74">
        <f>VLOOKUP($A16,'YTD Raw Data'!$B:$Q,9,FALSE)</f>
        <v>56.037106705326103</v>
      </c>
      <c r="G16" s="105">
        <f>VLOOKUP($A16,'YTD Raw Data'!$B:$Q,10,FALSE)</f>
        <v>60.569713978879498</v>
      </c>
      <c r="H16" s="73">
        <f>VLOOKUP($A16,'YTD Raw Data'!$B:$Q,11,FALSE)</f>
        <v>-7.02043567846379</v>
      </c>
      <c r="I16" s="73">
        <f>VLOOKUP($A16,'YTD Raw Data'!$B:$Q,12,FALSE)</f>
        <v>-0.49780207081543898</v>
      </c>
      <c r="J16" s="94">
        <f>VLOOKUP($A16,'YTD Raw Data'!$B:$Q,13,FALSE)</f>
        <v>-7.48328987509157</v>
      </c>
      <c r="K16" s="73">
        <f>VLOOKUP($A16,'YTD Raw Data'!$B:$Q,14,FALSE)</f>
        <v>-9.4372851846922803</v>
      </c>
      <c r="L16" s="73">
        <f>VLOOKUP($A16,'YTD Raw Data'!$B:$Q,15,FALSE)</f>
        <v>-2.1120458206550898</v>
      </c>
      <c r="M16" s="76">
        <f>VLOOKUP($A16,'YTD Raw Data'!$B:$Q,16,FALSE)</f>
        <v>-8.98420668078011</v>
      </c>
    </row>
    <row r="17" spans="1:13" ht="15">
      <c r="A17" s="87" t="s">
        <v>52</v>
      </c>
      <c r="B17" s="75">
        <f>VLOOKUP($A17,'YTD Raw Data'!$B:$Q,5,FALSE)</f>
        <v>48.559751856721903</v>
      </c>
      <c r="C17" s="94">
        <f>VLOOKUP($A17,'YTD Raw Data'!$B:$Q,6,FALSE)</f>
        <v>47.543079157522399</v>
      </c>
      <c r="D17" s="74">
        <f>VLOOKUP($A17,'YTD Raw Data'!$B:$Q,7,FALSE)</f>
        <v>108.34655637012</v>
      </c>
      <c r="E17" s="97">
        <f>VLOOKUP($A17,'YTD Raw Data'!$B:$Q,8,FALSE)</f>
        <v>110.738514667334</v>
      </c>
      <c r="F17" s="74">
        <f>VLOOKUP($A17,'YTD Raw Data'!$B:$Q,9,FALSE)</f>
        <v>52.612818918634098</v>
      </c>
      <c r="G17" s="105">
        <f>VLOOKUP($A17,'YTD Raw Data'!$B:$Q,10,FALSE)</f>
        <v>52.648499686155503</v>
      </c>
      <c r="H17" s="73">
        <f>VLOOKUP($A17,'YTD Raw Data'!$B:$Q,11,FALSE)</f>
        <v>2.1384241770102501</v>
      </c>
      <c r="I17" s="73">
        <f>VLOOKUP($A17,'YTD Raw Data'!$B:$Q,12,FALSE)</f>
        <v>-2.1600057616806101</v>
      </c>
      <c r="J17" s="94">
        <f>VLOOKUP($A17,'YTD Raw Data'!$B:$Q,13,FALSE)</f>
        <v>-6.7771670102949294E-2</v>
      </c>
      <c r="K17" s="73">
        <f>VLOOKUP($A17,'YTD Raw Data'!$B:$Q,14,FALSE)</f>
        <v>-6.7771670102949294E-2</v>
      </c>
      <c r="L17" s="73">
        <f>VLOOKUP($A17,'YTD Raw Data'!$B:$Q,15,FALSE)</f>
        <v>0</v>
      </c>
      <c r="M17" s="76">
        <f>VLOOKUP($A17,'YTD Raw Data'!$B:$Q,16,FALSE)</f>
        <v>2.1384241770102501</v>
      </c>
    </row>
    <row r="18" spans="1:13" ht="15">
      <c r="A18" s="87" t="s">
        <v>53</v>
      </c>
      <c r="B18" s="75">
        <f>VLOOKUP($A18,'YTD Raw Data'!$B:$Q,5,FALSE)</f>
        <v>60.605416342994602</v>
      </c>
      <c r="C18" s="94">
        <f>VLOOKUP($A18,'YTD Raw Data'!$B:$Q,6,FALSE)</f>
        <v>57.353150239940099</v>
      </c>
      <c r="D18" s="74">
        <f>VLOOKUP($A18,'YTD Raw Data'!$B:$Q,7,FALSE)</f>
        <v>119.780832871586</v>
      </c>
      <c r="E18" s="97">
        <f>VLOOKUP($A18,'YTD Raw Data'!$B:$Q,8,FALSE)</f>
        <v>117.88941027219801</v>
      </c>
      <c r="F18" s="74">
        <f>VLOOKUP($A18,'YTD Raw Data'!$B:$Q,9,FALSE)</f>
        <v>72.593672460931501</v>
      </c>
      <c r="G18" s="105">
        <f>VLOOKUP($A18,'YTD Raw Data'!$B:$Q,10,FALSE)</f>
        <v>67.613290590393305</v>
      </c>
      <c r="H18" s="73">
        <f>VLOOKUP($A18,'YTD Raw Data'!$B:$Q,11,FALSE)</f>
        <v>5.6705971501973904</v>
      </c>
      <c r="I18" s="73">
        <f>VLOOKUP($A18,'YTD Raw Data'!$B:$Q,12,FALSE)</f>
        <v>1.6044041572699099</v>
      </c>
      <c r="J18" s="94">
        <f>VLOOKUP($A18,'YTD Raw Data'!$B:$Q,13,FALSE)</f>
        <v>7.3659806038871096</v>
      </c>
      <c r="K18" s="73">
        <f>VLOOKUP($A18,'YTD Raw Data'!$B:$Q,14,FALSE)</f>
        <v>5.0181787841991996</v>
      </c>
      <c r="L18" s="73">
        <f>VLOOKUP($A18,'YTD Raw Data'!$B:$Q,15,FALSE)</f>
        <v>-2.1867278689977301</v>
      </c>
      <c r="M18" s="76">
        <f>VLOOKUP($A18,'YTD Raw Data'!$B:$Q,16,FALSE)</f>
        <v>3.3598687529776901</v>
      </c>
    </row>
    <row r="19" spans="1:13" ht="15">
      <c r="A19" s="88" t="s">
        <v>54</v>
      </c>
      <c r="B19" s="75">
        <f>VLOOKUP($A19,'YTD Raw Data'!$B:$Q,5,FALSE)</f>
        <v>68.984405579503004</v>
      </c>
      <c r="C19" s="94">
        <f>VLOOKUP($A19,'YTD Raw Data'!$B:$Q,6,FALSE)</f>
        <v>66.805478294458297</v>
      </c>
      <c r="D19" s="74">
        <f>VLOOKUP($A19,'YTD Raw Data'!$B:$Q,7,FALSE)</f>
        <v>160.06318693654799</v>
      </c>
      <c r="E19" s="97">
        <f>VLOOKUP($A19,'YTD Raw Data'!$B:$Q,8,FALSE)</f>
        <v>154.43265106468701</v>
      </c>
      <c r="F19" s="74">
        <f>VLOOKUP($A19,'YTD Raw Data'!$B:$Q,9,FALSE)</f>
        <v>110.41863805978601</v>
      </c>
      <c r="G19" s="105">
        <f>VLOOKUP($A19,'YTD Raw Data'!$B:$Q,10,FALSE)</f>
        <v>103.169471186576</v>
      </c>
      <c r="H19" s="73">
        <f>VLOOKUP($A19,'YTD Raw Data'!$B:$Q,11,FALSE)</f>
        <v>3.2615997080967798</v>
      </c>
      <c r="I19" s="73">
        <f>VLOOKUP($A19,'YTD Raw Data'!$B:$Q,12,FALSE)</f>
        <v>3.6459491131205102</v>
      </c>
      <c r="J19" s="94">
        <f>VLOOKUP($A19,'YTD Raw Data'!$B:$Q,13,FALSE)</f>
        <v>7.0264650868481899</v>
      </c>
      <c r="K19" s="73">
        <f>VLOOKUP($A19,'YTD Raw Data'!$B:$Q,14,FALSE)</f>
        <v>8.0459871010330897</v>
      </c>
      <c r="L19" s="73">
        <f>VLOOKUP($A19,'YTD Raw Data'!$B:$Q,15,FALSE)</f>
        <v>0.95258870164271303</v>
      </c>
      <c r="M19" s="76">
        <f>VLOOKUP($A19,'YTD Raw Data'!$B:$Q,16,FALSE)</f>
        <v>4.2452580400516302</v>
      </c>
    </row>
    <row r="20" spans="1:13" ht="15">
      <c r="A20" s="87" t="s">
        <v>55</v>
      </c>
      <c r="B20" s="75">
        <f>VLOOKUP($A20,'YTD Raw Data'!$B:$Q,5,FALSE)</f>
        <v>52.506958741840002</v>
      </c>
      <c r="C20" s="94">
        <f>VLOOKUP($A20,'YTD Raw Data'!$B:$Q,6,FALSE)</f>
        <v>52.004038170059701</v>
      </c>
      <c r="D20" s="74">
        <f>VLOOKUP($A20,'YTD Raw Data'!$B:$Q,7,FALSE)</f>
        <v>106.21622603673001</v>
      </c>
      <c r="E20" s="97">
        <f>VLOOKUP($A20,'YTD Raw Data'!$B:$Q,8,FALSE)</f>
        <v>103.347081726181</v>
      </c>
      <c r="F20" s="74">
        <f>VLOOKUP($A20,'YTD Raw Data'!$B:$Q,9,FALSE)</f>
        <v>55.770909982245499</v>
      </c>
      <c r="G20" s="105">
        <f>VLOOKUP($A20,'YTD Raw Data'!$B:$Q,10,FALSE)</f>
        <v>53.744655828526298</v>
      </c>
      <c r="H20" s="73">
        <f>VLOOKUP($A20,'YTD Raw Data'!$B:$Q,11,FALSE)</f>
        <v>0.96707984509898604</v>
      </c>
      <c r="I20" s="73">
        <f>VLOOKUP($A20,'YTD Raw Data'!$B:$Q,12,FALSE)</f>
        <v>2.7762218948287698</v>
      </c>
      <c r="J20" s="94">
        <f>VLOOKUP($A20,'YTD Raw Data'!$B:$Q,13,FALSE)</f>
        <v>3.7701500223278699</v>
      </c>
      <c r="K20" s="73">
        <f>VLOOKUP($A20,'YTD Raw Data'!$B:$Q,14,FALSE)</f>
        <v>5.5660911549423604</v>
      </c>
      <c r="L20" s="73">
        <f>VLOOKUP($A20,'YTD Raw Data'!$B:$Q,15,FALSE)</f>
        <v>1.73069146785281</v>
      </c>
      <c r="M20" s="76">
        <f>VLOOKUP($A20,'YTD Raw Data'!$B:$Q,16,FALSE)</f>
        <v>2.7145084813182399</v>
      </c>
    </row>
    <row r="21" spans="1:13" ht="15">
      <c r="A21" s="87" t="s">
        <v>56</v>
      </c>
      <c r="B21" s="75">
        <f>VLOOKUP($A21,'YTD Raw Data'!$B:$Q,5,FALSE)</f>
        <v>54.739207947720502</v>
      </c>
      <c r="C21" s="94">
        <f>VLOOKUP($A21,'YTD Raw Data'!$B:$Q,6,FALSE)</f>
        <v>58.367037525588302</v>
      </c>
      <c r="D21" s="74">
        <f>VLOOKUP($A21,'YTD Raw Data'!$B:$Q,7,FALSE)</f>
        <v>110.20302781872699</v>
      </c>
      <c r="E21" s="97">
        <f>VLOOKUP($A21,'YTD Raw Data'!$B:$Q,8,FALSE)</f>
        <v>110.627559315045</v>
      </c>
      <c r="F21" s="74">
        <f>VLOOKUP($A21,'YTD Raw Data'!$B:$Q,9,FALSE)</f>
        <v>60.324264562377699</v>
      </c>
      <c r="G21" s="105">
        <f>VLOOKUP($A21,'YTD Raw Data'!$B:$Q,10,FALSE)</f>
        <v>64.570029059055102</v>
      </c>
      <c r="H21" s="73">
        <f>VLOOKUP($A21,'YTD Raw Data'!$B:$Q,11,FALSE)</f>
        <v>-6.2155451632736396</v>
      </c>
      <c r="I21" s="73">
        <f>VLOOKUP($A21,'YTD Raw Data'!$B:$Q,12,FALSE)</f>
        <v>-0.38374840676792499</v>
      </c>
      <c r="J21" s="94">
        <f>VLOOKUP($A21,'YTD Raw Data'!$B:$Q,13,FALSE)</f>
        <v>-6.5754415145055596</v>
      </c>
      <c r="K21" s="73">
        <f>VLOOKUP($A21,'YTD Raw Data'!$B:$Q,14,FALSE)</f>
        <v>-5.9683989161306803</v>
      </c>
      <c r="L21" s="73">
        <f>VLOOKUP($A21,'YTD Raw Data'!$B:$Q,15,FALSE)</f>
        <v>0.64976769300882997</v>
      </c>
      <c r="M21" s="76">
        <f>VLOOKUP($A21,'YTD Raw Data'!$B:$Q,16,FALSE)</f>
        <v>-5.6061640746801302</v>
      </c>
    </row>
    <row r="22" spans="1:13" ht="15">
      <c r="A22" s="88" t="s">
        <v>57</v>
      </c>
      <c r="B22" s="75">
        <f>VLOOKUP($A22,'YTD Raw Data'!$B:$Q,5,FALSE)</f>
        <v>50.790270191014301</v>
      </c>
      <c r="C22" s="94">
        <f>VLOOKUP($A22,'YTD Raw Data'!$B:$Q,6,FALSE)</f>
        <v>54.558823418848696</v>
      </c>
      <c r="D22" s="74">
        <f>VLOOKUP($A22,'YTD Raw Data'!$B:$Q,7,FALSE)</f>
        <v>120.582761660404</v>
      </c>
      <c r="E22" s="97">
        <f>VLOOKUP($A22,'YTD Raw Data'!$B:$Q,8,FALSE)</f>
        <v>119.822115816569</v>
      </c>
      <c r="F22" s="74">
        <f>VLOOKUP($A22,'YTD Raw Data'!$B:$Q,9,FALSE)</f>
        <v>61.244310451106301</v>
      </c>
      <c r="G22" s="105">
        <f>VLOOKUP($A22,'YTD Raw Data'!$B:$Q,10,FALSE)</f>
        <v>65.373536585090704</v>
      </c>
      <c r="H22" s="73">
        <f>VLOOKUP($A22,'YTD Raw Data'!$B:$Q,11,FALSE)</f>
        <v>-6.9073212941253699</v>
      </c>
      <c r="I22" s="73">
        <f>VLOOKUP($A22,'YTD Raw Data'!$B:$Q,12,FALSE)</f>
        <v>0.63481256248147599</v>
      </c>
      <c r="J22" s="94">
        <f>VLOOKUP($A22,'YTD Raw Data'!$B:$Q,13,FALSE)</f>
        <v>-6.3163572749499597</v>
      </c>
      <c r="K22" s="73">
        <f>VLOOKUP($A22,'YTD Raw Data'!$B:$Q,14,FALSE)</f>
        <v>-5.8467737306301304</v>
      </c>
      <c r="L22" s="73">
        <f>VLOOKUP($A22,'YTD Raw Data'!$B:$Q,15,FALSE)</f>
        <v>0.50124389985346796</v>
      </c>
      <c r="M22" s="76">
        <f>VLOOKUP($A22,'YTD Raw Data'!$B:$Q,16,FALSE)</f>
        <v>-6.4406999209019897</v>
      </c>
    </row>
    <row r="23" spans="1:13" ht="15">
      <c r="A23" s="87" t="s">
        <v>58</v>
      </c>
      <c r="B23" s="75">
        <f>VLOOKUP($A23,'YTD Raw Data'!$B:$Q,5,FALSE)</f>
        <v>44.471526593270198</v>
      </c>
      <c r="C23" s="94">
        <f>VLOOKUP($A23,'YTD Raw Data'!$B:$Q,6,FALSE)</f>
        <v>48.967495040982001</v>
      </c>
      <c r="D23" s="74">
        <f>VLOOKUP($A23,'YTD Raw Data'!$B:$Q,7,FALSE)</f>
        <v>91.806786597657293</v>
      </c>
      <c r="E23" s="97">
        <f>VLOOKUP($A23,'YTD Raw Data'!$B:$Q,8,FALSE)</f>
        <v>90.733740744632996</v>
      </c>
      <c r="F23" s="74">
        <f>VLOOKUP($A23,'YTD Raw Data'!$B:$Q,9,FALSE)</f>
        <v>40.827879516204</v>
      </c>
      <c r="G23" s="105">
        <f>VLOOKUP($A23,'YTD Raw Data'!$B:$Q,10,FALSE)</f>
        <v>44.430039999625698</v>
      </c>
      <c r="H23" s="73">
        <f>VLOOKUP($A23,'YTD Raw Data'!$B:$Q,11,FALSE)</f>
        <v>-9.1815365355099594</v>
      </c>
      <c r="I23" s="73">
        <f>VLOOKUP($A23,'YTD Raw Data'!$B:$Q,12,FALSE)</f>
        <v>1.18263155934933</v>
      </c>
      <c r="J23" s="94">
        <f>VLOOKUP($A23,'YTD Raw Data'!$B:$Q,13,FALSE)</f>
        <v>-8.1074887248627601</v>
      </c>
      <c r="K23" s="73">
        <f>VLOOKUP($A23,'YTD Raw Data'!$B:$Q,14,FALSE)</f>
        <v>-11.2818885117916</v>
      </c>
      <c r="L23" s="73">
        <f>VLOOKUP($A23,'YTD Raw Data'!$B:$Q,15,FALSE)</f>
        <v>-3.45447060144466</v>
      </c>
      <c r="M23" s="76">
        <f>VLOOKUP($A23,'YTD Raw Data'!$B:$Q,16,FALSE)</f>
        <v>-12.318833656574499</v>
      </c>
    </row>
    <row r="24" spans="1:13" ht="15">
      <c r="A24" s="87" t="s">
        <v>59</v>
      </c>
      <c r="B24" s="75">
        <f>VLOOKUP($A24,'YTD Raw Data'!$B:$Q,5,FALSE)</f>
        <v>54.897681635390498</v>
      </c>
      <c r="C24" s="73">
        <f>VLOOKUP($A24,'YTD Raw Data'!$B:$Q,6,FALSE)</f>
        <v>55.580801399462203</v>
      </c>
      <c r="D24" s="107">
        <f>VLOOKUP($A24,'YTD Raw Data'!$B:$Q,7,FALSE)</f>
        <v>123.205524550108</v>
      </c>
      <c r="E24" s="97">
        <f>VLOOKUP($A24,'YTD Raw Data'!$B:$Q,8,FALSE)</f>
        <v>124.324965287433</v>
      </c>
      <c r="F24" s="74">
        <f>VLOOKUP($A24,'YTD Raw Data'!$B:$Q,9,FALSE)</f>
        <v>67.636976624731503</v>
      </c>
      <c r="G24" s="105">
        <f>VLOOKUP($A24,'YTD Raw Data'!$B:$Q,10,FALSE)</f>
        <v>69.100812046358996</v>
      </c>
      <c r="H24" s="73">
        <f>VLOOKUP($A24,'YTD Raw Data'!$B:$Q,11,FALSE)</f>
        <v>-1.2290570608403899</v>
      </c>
      <c r="I24" s="73">
        <f>VLOOKUP($A24,'YTD Raw Data'!$B:$Q,12,FALSE)</f>
        <v>-0.90041508134516401</v>
      </c>
      <c r="J24" s="94">
        <f>VLOOKUP($A24,'YTD Raw Data'!$B:$Q,13,FALSE)</f>
        <v>-2.1184055270514102</v>
      </c>
      <c r="K24" s="73">
        <f>VLOOKUP($A24,'YTD Raw Data'!$B:$Q,14,FALSE)</f>
        <v>0.31704046913053402</v>
      </c>
      <c r="L24" s="73">
        <f>VLOOKUP($A24,'YTD Raw Data'!$B:$Q,15,FALSE)</f>
        <v>2.4881552137516798</v>
      </c>
      <c r="M24" s="76">
        <f>VLOOKUP($A24,'YTD Raw Data'!$B:$Q,16,FALSE)</f>
        <v>1.228517305572</v>
      </c>
    </row>
    <row r="25" spans="1:13" s="64" customFormat="1" ht="15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ht="15">
      <c r="A26" s="85" t="s">
        <v>18</v>
      </c>
      <c r="B26" s="75">
        <f>VLOOKUP($A26,'YTD Raw Data'!$B:$Q,5,FALSE)</f>
        <v>67.8503001482607</v>
      </c>
      <c r="C26" s="94">
        <f>VLOOKUP($A26,'YTD Raw Data'!$B:$Q,6,FALSE)</f>
        <v>66.515361620128502</v>
      </c>
      <c r="D26" s="74">
        <f>VLOOKUP($A26,'YTD Raw Data'!$B:$Q,7,FALSE)</f>
        <v>195.57336453941801</v>
      </c>
      <c r="E26" s="97">
        <f>VLOOKUP($A26,'YTD Raw Data'!$B:$Q,8,FALSE)</f>
        <v>198.98500399099001</v>
      </c>
      <c r="F26" s="74">
        <f>VLOOKUP($A26,'YTD Raw Data'!$B:$Q,9,FALSE)</f>
        <v>132.697114850047</v>
      </c>
      <c r="G26" s="105">
        <f>VLOOKUP($A26,'YTD Raw Data'!$B:$Q,10,FALSE)</f>
        <v>132.35559497443401</v>
      </c>
      <c r="H26" s="73">
        <f>VLOOKUP($A26,'YTD Raw Data'!$B:$Q,11,FALSE)</f>
        <v>2.0069627460736701</v>
      </c>
      <c r="I26" s="73">
        <f>VLOOKUP($A26,'YTD Raw Data'!$B:$Q,12,FALSE)</f>
        <v>-1.7145208850645901</v>
      </c>
      <c r="J26" s="94">
        <f>VLOOKUP($A26,'YTD Raw Data'!$B:$Q,13,FALSE)</f>
        <v>0.25803206557217401</v>
      </c>
      <c r="K26" s="73">
        <f>VLOOKUP($A26,'YTD Raw Data'!$B:$Q,14,FALSE)</f>
        <v>0.59093127392435896</v>
      </c>
      <c r="L26" s="73">
        <f>VLOOKUP($A26,'YTD Raw Data'!$B:$Q,15,FALSE)</f>
        <v>0.33204243240527298</v>
      </c>
      <c r="M26" s="76">
        <f>VLOOKUP($A26,'YTD Raw Data'!$B:$Q,16,FALSE)</f>
        <v>2.3456691463984698</v>
      </c>
    </row>
    <row r="27" spans="1:13" ht="15">
      <c r="A27" s="87" t="s">
        <v>20</v>
      </c>
      <c r="B27" s="75">
        <f>VLOOKUP($A27,'YTD Raw Data'!$B:$Q,5,FALSE)</f>
        <v>73.978137031934295</v>
      </c>
      <c r="C27" s="94">
        <f>VLOOKUP($A27,'YTD Raw Data'!$B:$Q,6,FALSE)</f>
        <v>72.556940904083305</v>
      </c>
      <c r="D27" s="74">
        <f>VLOOKUP($A27,'YTD Raw Data'!$B:$Q,7,FALSE)</f>
        <v>216.674931217655</v>
      </c>
      <c r="E27" s="97">
        <f>VLOOKUP($A27,'YTD Raw Data'!$B:$Q,8,FALSE)</f>
        <v>205.18274440369399</v>
      </c>
      <c r="F27" s="74">
        <f>VLOOKUP($A27,'YTD Raw Data'!$B:$Q,9,FALSE)</f>
        <v>160.29207753004599</v>
      </c>
      <c r="G27" s="105">
        <f>VLOOKUP($A27,'YTD Raw Data'!$B:$Q,10,FALSE)</f>
        <v>148.874322602364</v>
      </c>
      <c r="H27" s="73">
        <f>VLOOKUP($A27,'YTD Raw Data'!$B:$Q,11,FALSE)</f>
        <v>1.95873214904372</v>
      </c>
      <c r="I27" s="73">
        <f>VLOOKUP($A27,'YTD Raw Data'!$B:$Q,12,FALSE)</f>
        <v>5.6009518964958396</v>
      </c>
      <c r="J27" s="94">
        <f>VLOOKUP($A27,'YTD Raw Data'!$B:$Q,13,FALSE)</f>
        <v>7.6693916909887099</v>
      </c>
      <c r="K27" s="73">
        <f>VLOOKUP($A27,'YTD Raw Data'!$B:$Q,14,FALSE)</f>
        <v>7.5901898850425598</v>
      </c>
      <c r="L27" s="73">
        <f>VLOOKUP($A27,'YTD Raw Data'!$B:$Q,15,FALSE)</f>
        <v>-7.3560187071044697E-2</v>
      </c>
      <c r="M27" s="76">
        <f>VLOOKUP($A27,'YTD Raw Data'!$B:$Q,16,FALSE)</f>
        <v>1.8837311149396201</v>
      </c>
    </row>
    <row r="28" spans="1:13" ht="15">
      <c r="A28" s="87" t="s">
        <v>22</v>
      </c>
      <c r="B28" s="75">
        <f>VLOOKUP($A28,'YTD Raw Data'!$B:$Q,5,FALSE)</f>
        <v>67.693773483216404</v>
      </c>
      <c r="C28" s="94">
        <f>VLOOKUP($A28,'YTD Raw Data'!$B:$Q,6,FALSE)</f>
        <v>65.069621994923395</v>
      </c>
      <c r="D28" s="74">
        <f>VLOOKUP($A28,'YTD Raw Data'!$B:$Q,7,FALSE)</f>
        <v>162.883099199187</v>
      </c>
      <c r="E28" s="97">
        <f>VLOOKUP($A28,'YTD Raw Data'!$B:$Q,8,FALSE)</f>
        <v>158.80164469466999</v>
      </c>
      <c r="F28" s="74">
        <f>VLOOKUP($A28,'YTD Raw Data'!$B:$Q,9,FALSE)</f>
        <v>110.26171621434</v>
      </c>
      <c r="G28" s="105">
        <f>VLOOKUP($A28,'YTD Raw Data'!$B:$Q,10,FALSE)</f>
        <v>103.33162992454299</v>
      </c>
      <c r="H28" s="73">
        <f>VLOOKUP($A28,'YTD Raw Data'!$B:$Q,11,FALSE)</f>
        <v>4.0328365339170702</v>
      </c>
      <c r="I28" s="73">
        <f>VLOOKUP($A28,'YTD Raw Data'!$B:$Q,12,FALSE)</f>
        <v>2.5701588370598998</v>
      </c>
      <c r="J28" s="94">
        <f>VLOOKUP($A28,'YTD Raw Data'!$B:$Q,13,FALSE)</f>
        <v>6.7066456755376196</v>
      </c>
      <c r="K28" s="73">
        <f>VLOOKUP($A28,'YTD Raw Data'!$B:$Q,14,FALSE)</f>
        <v>6.8414970498287397</v>
      </c>
      <c r="L28" s="73">
        <f>VLOOKUP($A28,'YTD Raw Data'!$B:$Q,15,FALSE)</f>
        <v>0.12637579734364801</v>
      </c>
      <c r="M28" s="76">
        <f>VLOOKUP($A28,'YTD Raw Data'!$B:$Q,16,FALSE)</f>
        <v>4.1643088605860203</v>
      </c>
    </row>
    <row r="29" spans="1:13" ht="15">
      <c r="A29" s="87" t="s">
        <v>23</v>
      </c>
      <c r="B29" s="75">
        <f>VLOOKUP($A29,'YTD Raw Data'!$B:$Q,5,FALSE)</f>
        <v>69.561612530669194</v>
      </c>
      <c r="C29" s="94">
        <f>VLOOKUP($A29,'YTD Raw Data'!$B:$Q,6,FALSE)</f>
        <v>67.754245168578294</v>
      </c>
      <c r="D29" s="74">
        <f>VLOOKUP($A29,'YTD Raw Data'!$B:$Q,7,FALSE)</f>
        <v>171.419833252877</v>
      </c>
      <c r="E29" s="97">
        <f>VLOOKUP($A29,'YTD Raw Data'!$B:$Q,8,FALSE)</f>
        <v>167.70230269779299</v>
      </c>
      <c r="F29" s="74">
        <f>VLOOKUP($A29,'YTD Raw Data'!$B:$Q,9,FALSE)</f>
        <v>119.242400208086</v>
      </c>
      <c r="G29" s="105">
        <f>VLOOKUP($A29,'YTD Raw Data'!$B:$Q,10,FALSE)</f>
        <v>113.62542932321401</v>
      </c>
      <c r="H29" s="73">
        <f>VLOOKUP($A29,'YTD Raw Data'!$B:$Q,11,FALSE)</f>
        <v>2.6675337576177598</v>
      </c>
      <c r="I29" s="73">
        <f>VLOOKUP($A29,'YTD Raw Data'!$B:$Q,12,FALSE)</f>
        <v>2.2167438939603898</v>
      </c>
      <c r="J29" s="94">
        <f>VLOOKUP($A29,'YTD Raw Data'!$B:$Q,13,FALSE)</f>
        <v>4.9434100432694699</v>
      </c>
      <c r="K29" s="73">
        <f>VLOOKUP($A29,'YTD Raw Data'!$B:$Q,14,FALSE)</f>
        <v>4.5241514004943797</v>
      </c>
      <c r="L29" s="73">
        <f>VLOOKUP($A29,'YTD Raw Data'!$B:$Q,15,FALSE)</f>
        <v>-0.39950926180331697</v>
      </c>
      <c r="M29" s="76">
        <f>VLOOKUP($A29,'YTD Raw Data'!$B:$Q,16,FALSE)</f>
        <v>2.2573674513910298</v>
      </c>
    </row>
    <row r="30" spans="1:13" ht="15">
      <c r="A30" s="87" t="s">
        <v>21</v>
      </c>
      <c r="B30" s="75">
        <f>VLOOKUP($A30,'YTD Raw Data'!$B:$Q,5,FALSE)</f>
        <v>65.196206461004905</v>
      </c>
      <c r="C30" s="94">
        <f>VLOOKUP($A30,'YTD Raw Data'!$B:$Q,6,FALSE)</f>
        <v>62.343800645882297</v>
      </c>
      <c r="D30" s="74">
        <f>VLOOKUP($A30,'YTD Raw Data'!$B:$Q,7,FALSE)</f>
        <v>156.87337902002301</v>
      </c>
      <c r="E30" s="97">
        <f>VLOOKUP($A30,'YTD Raw Data'!$B:$Q,8,FALSE)</f>
        <v>151.621835832626</v>
      </c>
      <c r="F30" s="74">
        <f>VLOOKUP($A30,'YTD Raw Data'!$B:$Q,9,FALSE)</f>
        <v>102.27549206824899</v>
      </c>
      <c r="G30" s="105">
        <f>VLOOKUP($A30,'YTD Raw Data'!$B:$Q,10,FALSE)</f>
        <v>94.5268150671195</v>
      </c>
      <c r="H30" s="73">
        <f>VLOOKUP($A30,'YTD Raw Data'!$B:$Q,11,FALSE)</f>
        <v>4.5752838062030001</v>
      </c>
      <c r="I30" s="73">
        <f>VLOOKUP($A30,'YTD Raw Data'!$B:$Q,12,FALSE)</f>
        <v>3.4635797400545201</v>
      </c>
      <c r="J30" s="94">
        <f>VLOOKUP($A30,'YTD Raw Data'!$B:$Q,13,FALSE)</f>
        <v>8.1973321492191609</v>
      </c>
      <c r="K30" s="73">
        <f>VLOOKUP($A30,'YTD Raw Data'!$B:$Q,14,FALSE)</f>
        <v>9.57680681791118</v>
      </c>
      <c r="L30" s="73">
        <f>VLOOKUP($A30,'YTD Raw Data'!$B:$Q,15,FALSE)</f>
        <v>1.274961814021</v>
      </c>
      <c r="M30" s="76">
        <f>VLOOKUP($A30,'YTD Raw Data'!$B:$Q,16,FALSE)</f>
        <v>5.9085787416361697</v>
      </c>
    </row>
    <row r="31" spans="1:13" ht="15">
      <c r="A31" s="87" t="s">
        <v>24</v>
      </c>
      <c r="B31" s="75">
        <f>VLOOKUP($A31,'YTD Raw Data'!$B:$Q,5,FALSE)</f>
        <v>64.230035010355905</v>
      </c>
      <c r="C31" s="94">
        <f>VLOOKUP($A31,'YTD Raw Data'!$B:$Q,6,FALSE)</f>
        <v>61.120638142410797</v>
      </c>
      <c r="D31" s="74">
        <f>VLOOKUP($A31,'YTD Raw Data'!$B:$Q,7,FALSE)</f>
        <v>106.28436494795299</v>
      </c>
      <c r="E31" s="97">
        <f>VLOOKUP($A31,'YTD Raw Data'!$B:$Q,8,FALSE)</f>
        <v>103.694655516889</v>
      </c>
      <c r="F31" s="74">
        <f>VLOOKUP($A31,'YTD Raw Data'!$B:$Q,9,FALSE)</f>
        <v>68.266484816604901</v>
      </c>
      <c r="G31" s="105">
        <f>VLOOKUP($A31,'YTD Raw Data'!$B:$Q,10,FALSE)</f>
        <v>63.378835171497698</v>
      </c>
      <c r="H31" s="73">
        <f>VLOOKUP($A31,'YTD Raw Data'!$B:$Q,11,FALSE)</f>
        <v>5.0873108698573297</v>
      </c>
      <c r="I31" s="73">
        <f>VLOOKUP($A31,'YTD Raw Data'!$B:$Q,12,FALSE)</f>
        <v>2.4974377108969299</v>
      </c>
      <c r="J31" s="94">
        <f>VLOOKUP($A31,'YTD Raw Data'!$B:$Q,13,FALSE)</f>
        <v>7.7118010008886397</v>
      </c>
      <c r="K31" s="73">
        <f>VLOOKUP($A31,'YTD Raw Data'!$B:$Q,14,FALSE)</f>
        <v>7.2667378765351502</v>
      </c>
      <c r="L31" s="73">
        <f>VLOOKUP($A31,'YTD Raw Data'!$B:$Q,15,FALSE)</f>
        <v>-0.41319810848749999</v>
      </c>
      <c r="M31" s="76">
        <f>VLOOKUP($A31,'YTD Raw Data'!$B:$Q,16,FALSE)</f>
        <v>4.6530920890827003</v>
      </c>
    </row>
    <row r="32" spans="1:13" ht="15">
      <c r="A32" s="87" t="s">
        <v>25</v>
      </c>
      <c r="B32" s="75">
        <f>VLOOKUP($A32,'YTD Raw Data'!$B:$Q,5,FALSE)</f>
        <v>72.357305417810196</v>
      </c>
      <c r="C32" s="94">
        <f>VLOOKUP($A32,'YTD Raw Data'!$B:$Q,6,FALSE)</f>
        <v>70.552374604967497</v>
      </c>
      <c r="D32" s="74">
        <f>VLOOKUP($A32,'YTD Raw Data'!$B:$Q,7,FALSE)</f>
        <v>142.40211001806199</v>
      </c>
      <c r="E32" s="97">
        <f>VLOOKUP($A32,'YTD Raw Data'!$B:$Q,8,FALSE)</f>
        <v>135.465645215065</v>
      </c>
      <c r="F32" s="74">
        <f>VLOOKUP($A32,'YTD Raw Data'!$B:$Q,9,FALSE)</f>
        <v>103.03832966717501</v>
      </c>
      <c r="G32" s="105">
        <f>VLOOKUP($A32,'YTD Raw Data'!$B:$Q,10,FALSE)</f>
        <v>95.574229473169595</v>
      </c>
      <c r="H32" s="73">
        <f>VLOOKUP($A32,'YTD Raw Data'!$B:$Q,11,FALSE)</f>
        <v>2.5582849945854602</v>
      </c>
      <c r="I32" s="73">
        <f>VLOOKUP($A32,'YTD Raw Data'!$B:$Q,12,FALSE)</f>
        <v>5.1204604621222503</v>
      </c>
      <c r="J32" s="94">
        <f>VLOOKUP($A32,'YTD Raw Data'!$B:$Q,13,FALSE)</f>
        <v>7.8097414283638704</v>
      </c>
      <c r="K32" s="73">
        <f>VLOOKUP($A32,'YTD Raw Data'!$B:$Q,14,FALSE)</f>
        <v>12.7360213530342</v>
      </c>
      <c r="L32" s="73">
        <f>VLOOKUP($A32,'YTD Raw Data'!$B:$Q,15,FALSE)</f>
        <v>4.5694200351493803</v>
      </c>
      <c r="M32" s="76">
        <f>VLOOKUP($A32,'YTD Raw Data'!$B:$Q,16,FALSE)</f>
        <v>7.2446038168336599</v>
      </c>
    </row>
    <row r="33" spans="1:13" ht="15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ht="15">
      <c r="A34" s="85" t="s">
        <v>15</v>
      </c>
      <c r="B34" s="75">
        <f>VLOOKUP($A34,'YTD Raw Data'!$B:$Q,5,FALSE)</f>
        <v>60.629793714237302</v>
      </c>
      <c r="C34" s="94">
        <f>VLOOKUP($A34,'YTD Raw Data'!$B:$Q,6,FALSE)</f>
        <v>57.414112577937999</v>
      </c>
      <c r="D34" s="74">
        <f>VLOOKUP($A34,'YTD Raw Data'!$B:$Q,7,FALSE)</f>
        <v>120.056171202779</v>
      </c>
      <c r="E34" s="97">
        <f>VLOOKUP($A34,'YTD Raw Data'!$B:$Q,8,FALSE)</f>
        <v>118.158067345944</v>
      </c>
      <c r="F34" s="74">
        <f>VLOOKUP($A34,'YTD Raw Data'!$B:$Q,9,FALSE)</f>
        <v>72.789808941457096</v>
      </c>
      <c r="G34" s="105">
        <f>VLOOKUP($A34,'YTD Raw Data'!$B:$Q,10,FALSE)</f>
        <v>67.8394058059163</v>
      </c>
      <c r="H34" s="73">
        <f>VLOOKUP($A34,'YTD Raw Data'!$B:$Q,11,FALSE)</f>
        <v>5.60085489771203</v>
      </c>
      <c r="I34" s="73">
        <f>VLOOKUP($A34,'YTD Raw Data'!$B:$Q,12,FALSE)</f>
        <v>1.60641071699161</v>
      </c>
      <c r="J34" s="94">
        <f>VLOOKUP($A34,'YTD Raw Data'!$B:$Q,13,FALSE)</f>
        <v>7.2972383480236402</v>
      </c>
      <c r="K34" s="73">
        <f>VLOOKUP($A34,'YTD Raw Data'!$B:$Q,14,FALSE)</f>
        <v>4.95677525316116</v>
      </c>
      <c r="L34" s="73">
        <f>VLOOKUP($A34,'YTD Raw Data'!$B:$Q,15,FALSE)</f>
        <v>-2.1812892213228001</v>
      </c>
      <c r="M34" s="76">
        <f>VLOOKUP($A34,'YTD Raw Data'!$B:$Q,16,FALSE)</f>
        <v>3.2973948322034898</v>
      </c>
    </row>
    <row r="35" spans="1:13" ht="15">
      <c r="A35" s="87" t="s">
        <v>30</v>
      </c>
      <c r="B35" s="75">
        <f>VLOOKUP($A35,'YTD Raw Data'!$B:$Q,5,FALSE)</f>
        <v>70.329230971360403</v>
      </c>
      <c r="C35" s="94">
        <f>VLOOKUP($A35,'YTD Raw Data'!$B:$Q,6,FALSE)</f>
        <v>66.232647263315798</v>
      </c>
      <c r="D35" s="74">
        <f>VLOOKUP($A35,'YTD Raw Data'!$B:$Q,7,FALSE)</f>
        <v>98.907950743790394</v>
      </c>
      <c r="E35" s="97">
        <f>VLOOKUP($A35,'YTD Raw Data'!$B:$Q,8,FALSE)</f>
        <v>95.2682337773402</v>
      </c>
      <c r="F35" s="74">
        <f>VLOOKUP($A35,'YTD Raw Data'!$B:$Q,9,FALSE)</f>
        <v>69.561201127639805</v>
      </c>
      <c r="G35" s="105">
        <f>VLOOKUP($A35,'YTD Raw Data'!$B:$Q,10,FALSE)</f>
        <v>63.098673231736797</v>
      </c>
      <c r="H35" s="73">
        <f>VLOOKUP($A35,'YTD Raw Data'!$B:$Q,11,FALSE)</f>
        <v>6.1851426408462897</v>
      </c>
      <c r="I35" s="73">
        <f>VLOOKUP($A35,'YTD Raw Data'!$B:$Q,12,FALSE)</f>
        <v>3.8204938016977699</v>
      </c>
      <c r="J35" s="94">
        <f>VLOOKUP($A35,'YTD Raw Data'!$B:$Q,13,FALSE)</f>
        <v>10.241939433763701</v>
      </c>
      <c r="K35" s="73">
        <f>VLOOKUP($A35,'YTD Raw Data'!$B:$Q,14,FALSE)</f>
        <v>7.9318540498386296</v>
      </c>
      <c r="L35" s="73">
        <f>VLOOKUP($A35,'YTD Raw Data'!$B:$Q,15,FALSE)</f>
        <v>-2.0954687442822801</v>
      </c>
      <c r="M35" s="76">
        <f>VLOOKUP($A35,'YTD Raw Data'!$B:$Q,16,FALSE)</f>
        <v>3.9600661657357898</v>
      </c>
    </row>
    <row r="36" spans="1:13" ht="15">
      <c r="A36" s="87" t="s">
        <v>29</v>
      </c>
      <c r="B36" s="75">
        <f>VLOOKUP($A36,'YTD Raw Data'!$B:$Q,5,FALSE)</f>
        <v>64.845994757105899</v>
      </c>
      <c r="C36" s="94">
        <f>VLOOKUP($A36,'YTD Raw Data'!$B:$Q,6,FALSE)</f>
        <v>61.209275010999399</v>
      </c>
      <c r="D36" s="74">
        <f>VLOOKUP($A36,'YTD Raw Data'!$B:$Q,7,FALSE)</f>
        <v>91.869317657572793</v>
      </c>
      <c r="E36" s="97">
        <f>VLOOKUP($A36,'YTD Raw Data'!$B:$Q,8,FALSE)</f>
        <v>90.403863775332596</v>
      </c>
      <c r="F36" s="74">
        <f>VLOOKUP($A36,'YTD Raw Data'!$B:$Q,9,FALSE)</f>
        <v>59.573572911618598</v>
      </c>
      <c r="G36" s="105">
        <f>VLOOKUP($A36,'YTD Raw Data'!$B:$Q,10,FALSE)</f>
        <v>55.335549598812698</v>
      </c>
      <c r="H36" s="73">
        <f>VLOOKUP($A36,'YTD Raw Data'!$B:$Q,11,FALSE)</f>
        <v>5.9414520845949497</v>
      </c>
      <c r="I36" s="73">
        <f>VLOOKUP($A36,'YTD Raw Data'!$B:$Q,12,FALSE)</f>
        <v>1.62100802005765</v>
      </c>
      <c r="J36" s="94">
        <f>VLOOKUP($A36,'YTD Raw Data'!$B:$Q,13,FALSE)</f>
        <v>7.6587715194517703</v>
      </c>
      <c r="K36" s="73">
        <f>VLOOKUP($A36,'YTD Raw Data'!$B:$Q,14,FALSE)</f>
        <v>5.87264109411585</v>
      </c>
      <c r="L36" s="73">
        <f>VLOOKUP($A36,'YTD Raw Data'!$B:$Q,15,FALSE)</f>
        <v>-1.6590663260663301</v>
      </c>
      <c r="M36" s="76">
        <f>VLOOKUP($A36,'YTD Raw Data'!$B:$Q,16,FALSE)</f>
        <v>4.18381312771373</v>
      </c>
    </row>
    <row r="37" spans="1:13" ht="15">
      <c r="A37" s="87" t="s">
        <v>28</v>
      </c>
      <c r="B37" s="75">
        <f>VLOOKUP($A37,'YTD Raw Data'!$B:$Q,5,FALSE)</f>
        <v>65.118143250351395</v>
      </c>
      <c r="C37" s="94">
        <f>VLOOKUP($A37,'YTD Raw Data'!$B:$Q,6,FALSE)</f>
        <v>62.8196194112952</v>
      </c>
      <c r="D37" s="74">
        <f>VLOOKUP($A37,'YTD Raw Data'!$B:$Q,7,FALSE)</f>
        <v>121.945933546243</v>
      </c>
      <c r="E37" s="97">
        <f>VLOOKUP($A37,'YTD Raw Data'!$B:$Q,8,FALSE)</f>
        <v>117.58303562582699</v>
      </c>
      <c r="F37" s="74">
        <f>VLOOKUP($A37,'YTD Raw Data'!$B:$Q,9,FALSE)</f>
        <v>79.408927694621298</v>
      </c>
      <c r="G37" s="105">
        <f>VLOOKUP($A37,'YTD Raw Data'!$B:$Q,10,FALSE)</f>
        <v>73.865215472392805</v>
      </c>
      <c r="H37" s="73">
        <f>VLOOKUP($A37,'YTD Raw Data'!$B:$Q,11,FALSE)</f>
        <v>3.65892671843041</v>
      </c>
      <c r="I37" s="73">
        <f>VLOOKUP($A37,'YTD Raw Data'!$B:$Q,12,FALSE)</f>
        <v>3.7104824664497502</v>
      </c>
      <c r="J37" s="94">
        <f>VLOOKUP($A37,'YTD Raw Data'!$B:$Q,13,FALSE)</f>
        <v>7.5051730192277697</v>
      </c>
      <c r="K37" s="73">
        <f>VLOOKUP($A37,'YTD Raw Data'!$B:$Q,14,FALSE)</f>
        <v>9.5609329791317101</v>
      </c>
      <c r="L37" s="73">
        <f>VLOOKUP($A37,'YTD Raw Data'!$B:$Q,15,FALSE)</f>
        <v>1.9122428271765599</v>
      </c>
      <c r="M37" s="76">
        <f>VLOOKUP($A37,'YTD Raw Data'!$B:$Q,16,FALSE)</f>
        <v>5.6411371093318099</v>
      </c>
    </row>
    <row r="38" spans="1:13" ht="15">
      <c r="A38" s="87" t="s">
        <v>27</v>
      </c>
      <c r="B38" s="75">
        <f>VLOOKUP($A38,'YTD Raw Data'!$B:$Q,5,FALSE)</f>
        <v>58.300026130128003</v>
      </c>
      <c r="C38" s="94">
        <f>VLOOKUP($A38,'YTD Raw Data'!$B:$Q,6,FALSE)</f>
        <v>55.387037608654602</v>
      </c>
      <c r="D38" s="74">
        <f>VLOOKUP($A38,'YTD Raw Data'!$B:$Q,7,FALSE)</f>
        <v>139.71451853212301</v>
      </c>
      <c r="E38" s="97">
        <f>VLOOKUP($A38,'YTD Raw Data'!$B:$Q,8,FALSE)</f>
        <v>137.401828875988</v>
      </c>
      <c r="F38" s="74">
        <f>VLOOKUP($A38,'YTD Raw Data'!$B:$Q,9,FALSE)</f>
        <v>81.453600811810801</v>
      </c>
      <c r="G38" s="105">
        <f>VLOOKUP($A38,'YTD Raw Data'!$B:$Q,10,FALSE)</f>
        <v>76.102802634523101</v>
      </c>
      <c r="H38" s="73">
        <f>VLOOKUP($A38,'YTD Raw Data'!$B:$Q,11,FALSE)</f>
        <v>5.2593325934048503</v>
      </c>
      <c r="I38" s="73">
        <f>VLOOKUP($A38,'YTD Raw Data'!$B:$Q,12,FALSE)</f>
        <v>1.6831578408046499</v>
      </c>
      <c r="J38" s="94">
        <f>VLOOKUP($A38,'YTD Raw Data'!$B:$Q,13,FALSE)</f>
        <v>7.0310133031293898</v>
      </c>
      <c r="K38" s="73">
        <f>VLOOKUP($A38,'YTD Raw Data'!$B:$Q,14,FALSE)</f>
        <v>7.8797310829689602</v>
      </c>
      <c r="L38" s="73">
        <f>VLOOKUP($A38,'YTD Raw Data'!$B:$Q,15,FALSE)</f>
        <v>0.79296435084274097</v>
      </c>
      <c r="M38" s="76">
        <f>VLOOKUP($A38,'YTD Raw Data'!$B:$Q,16,FALSE)</f>
        <v>6.0940015768055504</v>
      </c>
    </row>
    <row r="39" spans="1:13" ht="15">
      <c r="A39" s="87" t="s">
        <v>26</v>
      </c>
      <c r="B39" s="75">
        <f>VLOOKUP($A39,'YTD Raw Data'!$B:$Q,5,FALSE)</f>
        <v>49.397588180728</v>
      </c>
      <c r="C39" s="94">
        <f>VLOOKUP($A39,'YTD Raw Data'!$B:$Q,6,FALSE)</f>
        <v>47.049550502207602</v>
      </c>
      <c r="D39" s="74">
        <f>VLOOKUP($A39,'YTD Raw Data'!$B:$Q,7,FALSE)</f>
        <v>137.088096095677</v>
      </c>
      <c r="E39" s="97">
        <f>VLOOKUP($A39,'YTD Raw Data'!$B:$Q,8,FALSE)</f>
        <v>138.64982742464699</v>
      </c>
      <c r="F39" s="74">
        <f>VLOOKUP($A39,'YTD Raw Data'!$B:$Q,9,FALSE)</f>
        <v>67.718213154143697</v>
      </c>
      <c r="G39" s="105">
        <f>VLOOKUP($A39,'YTD Raw Data'!$B:$Q,10,FALSE)</f>
        <v>65.234120575383201</v>
      </c>
      <c r="H39" s="73">
        <f>VLOOKUP($A39,'YTD Raw Data'!$B:$Q,11,FALSE)</f>
        <v>4.9905634665101903</v>
      </c>
      <c r="I39" s="73">
        <f>VLOOKUP($A39,'YTD Raw Data'!$B:$Q,12,FALSE)</f>
        <v>-1.12638533922315</v>
      </c>
      <c r="J39" s="94">
        <f>VLOOKUP($A39,'YTD Raw Data'!$B:$Q,13,FALSE)</f>
        <v>3.8079651520556399</v>
      </c>
      <c r="K39" s="73">
        <f>VLOOKUP($A39,'YTD Raw Data'!$B:$Q,14,FALSE)</f>
        <v>-6.6960966299112901</v>
      </c>
      <c r="L39" s="73">
        <f>VLOOKUP($A39,'YTD Raw Data'!$B:$Q,15,FALSE)</f>
        <v>-10.118743553619201</v>
      </c>
      <c r="M39" s="76">
        <f>VLOOKUP($A39,'YTD Raw Data'!$B:$Q,16,FALSE)</f>
        <v>-5.6331624061658196</v>
      </c>
    </row>
    <row r="40" spans="1:13" ht="15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ht="15">
      <c r="A41" s="85" t="s">
        <v>17</v>
      </c>
      <c r="B41" s="75">
        <f>VLOOKUP($A41,'YTD Raw Data'!$B:$Q,5,FALSE)</f>
        <v>53.816136950068802</v>
      </c>
      <c r="C41" s="94">
        <f>VLOOKUP($A41,'YTD Raw Data'!$B:$Q,6,FALSE)</f>
        <v>54.363224881697498</v>
      </c>
      <c r="D41" s="74">
        <f>VLOOKUP($A41,'YTD Raw Data'!$B:$Q,7,FALSE)</f>
        <v>121.813039110302</v>
      </c>
      <c r="E41" s="97">
        <f>VLOOKUP($A41,'YTD Raw Data'!$B:$Q,8,FALSE)</f>
        <v>119.771174248005</v>
      </c>
      <c r="F41" s="74">
        <f>VLOOKUP($A41,'YTD Raw Data'!$B:$Q,9,FALSE)</f>
        <v>65.555071950641306</v>
      </c>
      <c r="G41" s="105">
        <f>VLOOKUP($A41,'YTD Raw Data'!$B:$Q,10,FALSE)</f>
        <v>65.111472799892894</v>
      </c>
      <c r="H41" s="73">
        <f>VLOOKUP($A41,'YTD Raw Data'!$B:$Q,11,FALSE)</f>
        <v>-1.0063566552927401</v>
      </c>
      <c r="I41" s="73">
        <f>VLOOKUP($A41,'YTD Raw Data'!$B:$Q,12,FALSE)</f>
        <v>1.70480491246529</v>
      </c>
      <c r="J41" s="94">
        <f>VLOOKUP($A41,'YTD Raw Data'!$B:$Q,13,FALSE)</f>
        <v>0.68129183947619698</v>
      </c>
      <c r="K41" s="73">
        <f>VLOOKUP($A41,'YTD Raw Data'!$B:$Q,14,FALSE)</f>
        <v>1.8144149407875201</v>
      </c>
      <c r="L41" s="73">
        <f>VLOOKUP($A41,'YTD Raw Data'!$B:$Q,15,FALSE)</f>
        <v>1.1254554650708599</v>
      </c>
      <c r="M41" s="76">
        <f>VLOOKUP($A41,'YTD Raw Data'!$B:$Q,16,FALSE)</f>
        <v>0.107772713803019</v>
      </c>
    </row>
    <row r="42" spans="1:13" ht="15">
      <c r="A42" s="87" t="s">
        <v>46</v>
      </c>
      <c r="B42" s="75">
        <f>VLOOKUP($A42,'YTD Raw Data'!$B:$Q,5,FALSE)</f>
        <v>47.734758198370798</v>
      </c>
      <c r="C42" s="94">
        <f>VLOOKUP($A42,'YTD Raw Data'!$B:$Q,6,FALSE)</f>
        <v>49.460795718128701</v>
      </c>
      <c r="D42" s="74">
        <f>VLOOKUP($A42,'YTD Raw Data'!$B:$Q,7,FALSE)</f>
        <v>114.763935495832</v>
      </c>
      <c r="E42" s="97">
        <f>VLOOKUP($A42,'YTD Raw Data'!$B:$Q,8,FALSE)</f>
        <v>111.26984821343</v>
      </c>
      <c r="F42" s="74">
        <f>VLOOKUP($A42,'YTD Raw Data'!$B:$Q,9,FALSE)</f>
        <v>54.782287107869998</v>
      </c>
      <c r="G42" s="105">
        <f>VLOOKUP($A42,'YTD Raw Data'!$B:$Q,10,FALSE)</f>
        <v>55.034952320716798</v>
      </c>
      <c r="H42" s="73">
        <f>VLOOKUP($A42,'YTD Raw Data'!$B:$Q,11,FALSE)</f>
        <v>-3.4897083532468298</v>
      </c>
      <c r="I42" s="73">
        <f>VLOOKUP($A42,'YTD Raw Data'!$B:$Q,12,FALSE)</f>
        <v>3.1401923688256801</v>
      </c>
      <c r="J42" s="94">
        <f>VLOOKUP($A42,'YTD Raw Data'!$B:$Q,13,FALSE)</f>
        <v>-0.45909953982407697</v>
      </c>
      <c r="K42" s="73">
        <f>VLOOKUP($A42,'YTD Raw Data'!$B:$Q,14,FALSE)</f>
        <v>-1.2888416299437899</v>
      </c>
      <c r="L42" s="73">
        <f>VLOOKUP($A42,'YTD Raw Data'!$B:$Q,15,FALSE)</f>
        <v>-0.83356900157003799</v>
      </c>
      <c r="M42" s="76">
        <f>VLOOKUP($A42,'YTD Raw Data'!$B:$Q,16,FALSE)</f>
        <v>-4.2941882277390002</v>
      </c>
    </row>
    <row r="43" spans="1:13" ht="15">
      <c r="A43" s="87" t="s">
        <v>82</v>
      </c>
      <c r="B43" s="75">
        <f>VLOOKUP($A43,'YTD Raw Data'!$B:$Q,5,FALSE)</f>
        <v>50.823342880523697</v>
      </c>
      <c r="C43" s="94">
        <f>VLOOKUP($A43,'YTD Raw Data'!$B:$Q,6,FALSE)</f>
        <v>49.790525831355403</v>
      </c>
      <c r="D43" s="74">
        <f>VLOOKUP($A43,'YTD Raw Data'!$B:$Q,7,FALSE)</f>
        <v>102.44974058516701</v>
      </c>
      <c r="E43" s="97">
        <f>VLOOKUP($A43,'YTD Raw Data'!$B:$Q,8,FALSE)</f>
        <v>102.79105926509</v>
      </c>
      <c r="F43" s="74">
        <f>VLOOKUP($A43,'YTD Raw Data'!$B:$Q,9,FALSE)</f>
        <v>52.068382937806803</v>
      </c>
      <c r="G43" s="105">
        <f>VLOOKUP($A43,'YTD Raw Data'!$B:$Q,10,FALSE)</f>
        <v>51.180208915708697</v>
      </c>
      <c r="H43" s="73">
        <f>VLOOKUP($A43,'YTD Raw Data'!$B:$Q,11,FALSE)</f>
        <v>2.0743244461135202</v>
      </c>
      <c r="I43" s="73">
        <f>VLOOKUP($A43,'YTD Raw Data'!$B:$Q,12,FALSE)</f>
        <v>-0.33205094135909502</v>
      </c>
      <c r="J43" s="94">
        <f>VLOOKUP($A43,'YTD Raw Data'!$B:$Q,13,FALSE)</f>
        <v>1.73538569090427</v>
      </c>
      <c r="K43" s="73">
        <f>VLOOKUP($A43,'YTD Raw Data'!$B:$Q,14,FALSE)</f>
        <v>2.8564324252444702</v>
      </c>
      <c r="L43" s="73">
        <f>VLOOKUP($A43,'YTD Raw Data'!$B:$Q,15,FALSE)</f>
        <v>1.10192410116397</v>
      </c>
      <c r="M43" s="76">
        <f>VLOOKUP($A43,'YTD Raw Data'!$B:$Q,16,FALSE)</f>
        <v>3.1991060282855601</v>
      </c>
    </row>
    <row r="44" spans="1:13" ht="15">
      <c r="A44" s="87" t="s">
        <v>37</v>
      </c>
      <c r="B44" s="75">
        <f>VLOOKUP($A44,'YTD Raw Data'!$B:$Q,5,FALSE)</f>
        <v>54.395516762228397</v>
      </c>
      <c r="C44" s="94">
        <f>VLOOKUP($A44,'YTD Raw Data'!$B:$Q,6,FALSE)</f>
        <v>54.519989185503803</v>
      </c>
      <c r="D44" s="74">
        <f>VLOOKUP($A44,'YTD Raw Data'!$B:$Q,7,FALSE)</f>
        <v>110.163740570893</v>
      </c>
      <c r="E44" s="97">
        <f>VLOOKUP($A44,'YTD Raw Data'!$B:$Q,8,FALSE)</f>
        <v>103.92425142354401</v>
      </c>
      <c r="F44" s="74">
        <f>VLOOKUP($A44,'YTD Raw Data'!$B:$Q,9,FALSE)</f>
        <v>59.924135968138103</v>
      </c>
      <c r="G44" s="105">
        <f>VLOOKUP($A44,'YTD Raw Data'!$B:$Q,10,FALSE)</f>
        <v>56.659490637232402</v>
      </c>
      <c r="H44" s="73">
        <f>VLOOKUP($A44,'YTD Raw Data'!$B:$Q,11,FALSE)</f>
        <v>-0.22830603075123501</v>
      </c>
      <c r="I44" s="73">
        <f>VLOOKUP($A44,'YTD Raw Data'!$B:$Q,12,FALSE)</f>
        <v>6.00388173297448</v>
      </c>
      <c r="J44" s="94">
        <f>VLOOKUP($A44,'YTD Raw Data'!$B:$Q,13,FALSE)</f>
        <v>5.7618684781476901</v>
      </c>
      <c r="K44" s="103">
        <f>VLOOKUP($A44,'YTD Raw Data'!$B:$Q,14,FALSE)</f>
        <v>8.3481365953097093</v>
      </c>
      <c r="L44" s="73">
        <f>VLOOKUP($A44,'YTD Raw Data'!$B:$Q,15,FALSE)</f>
        <v>2.44536916222919</v>
      </c>
      <c r="M44" s="76">
        <f>VLOOKUP($A44,'YTD Raw Data'!$B:$Q,16,FALSE)</f>
        <v>2.2114802062064598</v>
      </c>
    </row>
    <row r="45" spans="1:13" ht="15">
      <c r="A45" s="87" t="s">
        <v>35</v>
      </c>
      <c r="B45" s="75">
        <f>VLOOKUP($A45,'YTD Raw Data'!$B:$Q,5,FALSE)</f>
        <v>62.7766755297556</v>
      </c>
      <c r="C45" s="94">
        <f>VLOOKUP($A45,'YTD Raw Data'!$B:$Q,6,FALSE)</f>
        <v>60.920390551247003</v>
      </c>
      <c r="D45" s="74">
        <f>VLOOKUP($A45,'YTD Raw Data'!$B:$Q,7,FALSE)</f>
        <v>174.33005961269899</v>
      </c>
      <c r="E45" s="97">
        <f>VLOOKUP($A45,'YTD Raw Data'!$B:$Q,8,FALSE)</f>
        <v>171.423655179528</v>
      </c>
      <c r="F45" s="74">
        <f>VLOOKUP($A45,'YTD Raw Data'!$B:$Q,9,FALSE)</f>
        <v>109.438615873893</v>
      </c>
      <c r="G45" s="105">
        <f>VLOOKUP($A45,'YTD Raw Data'!$B:$Q,10,FALSE)</f>
        <v>104.431960232591</v>
      </c>
      <c r="H45" s="73">
        <f>VLOOKUP($A45,'YTD Raw Data'!$B:$Q,11,FALSE)</f>
        <v>3.0470667730650902</v>
      </c>
      <c r="I45" s="73">
        <f>VLOOKUP($A45,'YTD Raw Data'!$B:$Q,12,FALSE)</f>
        <v>1.6954512083684601</v>
      </c>
      <c r="J45" s="94">
        <f>VLOOKUP($A45,'YTD Raw Data'!$B:$Q,13,FALSE)</f>
        <v>4.7941795118572799</v>
      </c>
      <c r="K45" s="73">
        <f>VLOOKUP($A45,'YTD Raw Data'!$B:$Q,14,FALSE)</f>
        <v>8.1623144220919794</v>
      </c>
      <c r="L45" s="73">
        <f>VLOOKUP($A45,'YTD Raw Data'!$B:$Q,15,FALSE)</f>
        <v>3.2140476941790399</v>
      </c>
      <c r="M45" s="76">
        <f>VLOOKUP($A45,'YTD Raw Data'!$B:$Q,16,FALSE)</f>
        <v>6.35904864660393</v>
      </c>
    </row>
    <row r="46" spans="1:13" ht="15">
      <c r="A46" s="87" t="s">
        <v>34</v>
      </c>
      <c r="B46" s="75">
        <f>VLOOKUP($A46,'YTD Raw Data'!$B:$Q,5,FALSE)</f>
        <v>58.057698946070801</v>
      </c>
      <c r="C46" s="94">
        <f>VLOOKUP($A46,'YTD Raw Data'!$B:$Q,6,FALSE)</f>
        <v>58.711809105138997</v>
      </c>
      <c r="D46" s="74">
        <f>VLOOKUP($A46,'YTD Raw Data'!$B:$Q,7,FALSE)</f>
        <v>109.64195812868201</v>
      </c>
      <c r="E46" s="97">
        <f>VLOOKUP($A46,'YTD Raw Data'!$B:$Q,8,FALSE)</f>
        <v>111.67467690600201</v>
      </c>
      <c r="F46" s="74">
        <f>VLOOKUP($A46,'YTD Raw Data'!$B:$Q,9,FALSE)</f>
        <v>63.6555979689278</v>
      </c>
      <c r="G46" s="105">
        <f>VLOOKUP($A46,'YTD Raw Data'!$B:$Q,10,FALSE)</f>
        <v>65.566223123832799</v>
      </c>
      <c r="H46" s="73">
        <f>VLOOKUP($A46,'YTD Raw Data'!$B:$Q,11,FALSE)</f>
        <v>-1.1141032256335299</v>
      </c>
      <c r="I46" s="73">
        <f>VLOOKUP($A46,'YTD Raw Data'!$B:$Q,12,FALSE)</f>
        <v>-1.8202146033789199</v>
      </c>
      <c r="J46" s="94">
        <f>VLOOKUP($A46,'YTD Raw Data'!$B:$Q,13,FALSE)</f>
        <v>-2.9140387594027599</v>
      </c>
      <c r="K46" s="73">
        <f>VLOOKUP($A46,'YTD Raw Data'!$B:$Q,14,FALSE)</f>
        <v>0.59715390205276397</v>
      </c>
      <c r="L46" s="73">
        <f>VLOOKUP($A46,'YTD Raw Data'!$B:$Q,15,FALSE)</f>
        <v>3.61658124057106</v>
      </c>
      <c r="M46" s="76">
        <f>VLOOKUP($A46,'YTD Raw Data'!$B:$Q,16,FALSE)</f>
        <v>2.4621855666786598</v>
      </c>
    </row>
    <row r="47" spans="1:13" ht="15">
      <c r="A47" s="87" t="s">
        <v>39</v>
      </c>
      <c r="B47" s="75">
        <f>VLOOKUP($A47,'YTD Raw Data'!$B:$Q,5,FALSE)</f>
        <v>56.760786750819101</v>
      </c>
      <c r="C47" s="94">
        <f>VLOOKUP($A47,'YTD Raw Data'!$B:$Q,6,FALSE)</f>
        <v>55.345706959967401</v>
      </c>
      <c r="D47" s="74">
        <f>VLOOKUP($A47,'YTD Raw Data'!$B:$Q,7,FALSE)</f>
        <v>126.24669316166</v>
      </c>
      <c r="E47" s="97">
        <f>VLOOKUP($A47,'YTD Raw Data'!$B:$Q,8,FALSE)</f>
        <v>122.78742448631399</v>
      </c>
      <c r="F47" s="74">
        <f>VLOOKUP($A47,'YTD Raw Data'!$B:$Q,9,FALSE)</f>
        <v>71.658616285451401</v>
      </c>
      <c r="G47" s="105">
        <f>VLOOKUP($A47,'YTD Raw Data'!$B:$Q,10,FALSE)</f>
        <v>67.957568139886703</v>
      </c>
      <c r="H47" s="73">
        <f>VLOOKUP($A47,'YTD Raw Data'!$B:$Q,11,FALSE)</f>
        <v>2.5568013646935599</v>
      </c>
      <c r="I47" s="73">
        <f>VLOOKUP($A47,'YTD Raw Data'!$B:$Q,12,FALSE)</f>
        <v>2.8172825432398398</v>
      </c>
      <c r="J47" s="94">
        <f>VLOOKUP($A47,'YTD Raw Data'!$B:$Q,13,FALSE)</f>
        <v>5.4461162264462297</v>
      </c>
      <c r="K47" s="73">
        <f>VLOOKUP($A47,'YTD Raw Data'!$B:$Q,14,FALSE)</f>
        <v>3.23195566266571</v>
      </c>
      <c r="L47" s="73">
        <f>VLOOKUP($A47,'YTD Raw Data'!$B:$Q,15,FALSE)</f>
        <v>-2.0998028595245701</v>
      </c>
      <c r="M47" s="76">
        <f>VLOOKUP($A47,'YTD Raw Data'!$B:$Q,16,FALSE)</f>
        <v>0.40331071700079502</v>
      </c>
    </row>
    <row r="48" spans="1:13" ht="15">
      <c r="A48" s="87" t="s">
        <v>38</v>
      </c>
      <c r="B48" s="75">
        <f>VLOOKUP($A48,'YTD Raw Data'!$B:$Q,5,FALSE)</f>
        <v>50.468856978657598</v>
      </c>
      <c r="C48" s="94">
        <f>VLOOKUP($A48,'YTD Raw Data'!$B:$Q,6,FALSE)</f>
        <v>52.692427927283497</v>
      </c>
      <c r="D48" s="74">
        <f>VLOOKUP($A48,'YTD Raw Data'!$B:$Q,7,FALSE)</f>
        <v>115.28458444546401</v>
      </c>
      <c r="E48" s="97">
        <f>VLOOKUP($A48,'YTD Raw Data'!$B:$Q,8,FALSE)</f>
        <v>117.087202382149</v>
      </c>
      <c r="F48" s="74">
        <f>VLOOKUP($A48,'YTD Raw Data'!$B:$Q,9,FALSE)</f>
        <v>58.1828120422213</v>
      </c>
      <c r="G48" s="105">
        <f>VLOOKUP($A48,'YTD Raw Data'!$B:$Q,10,FALSE)</f>
        <v>61.696089727286598</v>
      </c>
      <c r="H48" s="73">
        <f>VLOOKUP($A48,'YTD Raw Data'!$B:$Q,11,FALSE)</f>
        <v>-4.21990603980987</v>
      </c>
      <c r="I48" s="73">
        <f>VLOOKUP($A48,'YTD Raw Data'!$B:$Q,12,FALSE)</f>
        <v>-1.5395516333214301</v>
      </c>
      <c r="J48" s="94">
        <f>VLOOKUP($A48,'YTD Raw Data'!$B:$Q,13,FALSE)</f>
        <v>-5.6944900407707797</v>
      </c>
      <c r="K48" s="73">
        <f>VLOOKUP($A48,'YTD Raw Data'!$B:$Q,14,FALSE)</f>
        <v>-4.5768378580507196</v>
      </c>
      <c r="L48" s="73">
        <f>VLOOKUP($A48,'YTD Raw Data'!$B:$Q,15,FALSE)</f>
        <v>1.1851398536556901</v>
      </c>
      <c r="M48" s="76">
        <f>VLOOKUP($A48,'YTD Raw Data'!$B:$Q,16,FALSE)</f>
        <v>-3.08477797441879</v>
      </c>
    </row>
    <row r="49" spans="1:13" ht="15">
      <c r="A49" s="87" t="s">
        <v>81</v>
      </c>
      <c r="B49" s="75">
        <f>VLOOKUP($A49,'YTD Raw Data'!$B:$Q,5,FALSE)</f>
        <v>56.372832210418601</v>
      </c>
      <c r="C49" s="94">
        <f>VLOOKUP($A49,'YTD Raw Data'!$B:$Q,6,FALSE)</f>
        <v>60.639425580716697</v>
      </c>
      <c r="D49" s="74">
        <f>VLOOKUP($A49,'YTD Raw Data'!$B:$Q,7,FALSE)</f>
        <v>126.438005881181</v>
      </c>
      <c r="E49" s="97">
        <f>VLOOKUP($A49,'YTD Raw Data'!$B:$Q,8,FALSE)</f>
        <v>125.18738681423</v>
      </c>
      <c r="F49" s="74">
        <f>VLOOKUP($A49,'YTD Raw Data'!$B:$Q,9,FALSE)</f>
        <v>71.276684905597804</v>
      </c>
      <c r="G49" s="105">
        <f>VLOOKUP($A49,'YTD Raw Data'!$B:$Q,10,FALSE)</f>
        <v>75.912912263659607</v>
      </c>
      <c r="H49" s="73">
        <f>VLOOKUP($A49,'YTD Raw Data'!$B:$Q,11,FALSE)</f>
        <v>-7.03600558454976</v>
      </c>
      <c r="I49" s="73">
        <f>VLOOKUP($A49,'YTD Raw Data'!$B:$Q,12,FALSE)</f>
        <v>0.99899766164677195</v>
      </c>
      <c r="J49" s="94">
        <f>VLOOKUP($A49,'YTD Raw Data'!$B:$Q,13,FALSE)</f>
        <v>-6.1072974541659804</v>
      </c>
      <c r="K49" s="73">
        <f>VLOOKUP($A49,'YTD Raw Data'!$B:$Q,14,FALSE)</f>
        <v>-5.7535651080046701</v>
      </c>
      <c r="L49" s="73">
        <f>VLOOKUP($A49,'YTD Raw Data'!$B:$Q,15,FALSE)</f>
        <v>0.37674104224301203</v>
      </c>
      <c r="M49" s="76">
        <f>VLOOKUP($A49,'YTD Raw Data'!$B:$Q,16,FALSE)</f>
        <v>-6.68577206307826</v>
      </c>
    </row>
    <row r="50" spans="1:13" ht="15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ht="15">
      <c r="A51" s="85" t="s">
        <v>47</v>
      </c>
      <c r="B51" s="75">
        <f>VLOOKUP($A51,'YTD Raw Data'!$B:$Q,5,FALSE)</f>
        <v>53.9987633585136</v>
      </c>
      <c r="C51" s="73">
        <f>VLOOKUP($A51,'YTD Raw Data'!$B:$Q,6,FALSE)</f>
        <v>60.581548001452397</v>
      </c>
      <c r="D51" s="107">
        <f>VLOOKUP($A51,'YTD Raw Data'!$B:$Q,7,FALSE)</f>
        <v>110.68013573328901</v>
      </c>
      <c r="E51" s="74">
        <f>VLOOKUP($A51,'YTD Raw Data'!$B:$Q,8,FALSE)</f>
        <v>112.340425811171</v>
      </c>
      <c r="F51" s="107">
        <f>VLOOKUP($A51,'YTD Raw Data'!$B:$Q,9,FALSE)</f>
        <v>59.765904579500699</v>
      </c>
      <c r="G51" s="74">
        <f>VLOOKUP($A51,'YTD Raw Data'!$B:$Q,10,FALSE)</f>
        <v>68.057568987830805</v>
      </c>
      <c r="H51" s="100">
        <f>VLOOKUP($A51,'YTD Raw Data'!$B:$Q,11,FALSE)</f>
        <v>-10.865989496968499</v>
      </c>
      <c r="I51" s="73">
        <f>VLOOKUP($A51,'YTD Raw Data'!$B:$Q,12,FALSE)</f>
        <v>-1.4779097247436901</v>
      </c>
      <c r="J51" s="73">
        <f>VLOOKUP($A51,'YTD Raw Data'!$B:$Q,13,FALSE)</f>
        <v>-12.1833097062469</v>
      </c>
      <c r="K51" s="103">
        <f>VLOOKUP($A51,'YTD Raw Data'!$B:$Q,14,FALSE)</f>
        <v>-10.476819065276899</v>
      </c>
      <c r="L51" s="73">
        <f>VLOOKUP($A51,'YTD Raw Data'!$B:$Q,15,FALSE)</f>
        <v>1.9432418088880099</v>
      </c>
      <c r="M51" s="76">
        <f>VLOOKUP($A51,'YTD Raw Data'!$B:$Q,16,FALSE)</f>
        <v>-9.1339001389349903</v>
      </c>
    </row>
    <row r="52" spans="1:13" ht="15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ht="15">
      <c r="A53" s="85" t="s">
        <v>48</v>
      </c>
      <c r="B53" s="75">
        <f>VLOOKUP($A53,'YTD Raw Data'!$B:$Q,5,FALSE)</f>
        <v>64.553646076268706</v>
      </c>
      <c r="C53" s="94">
        <f>VLOOKUP($A53,'YTD Raw Data'!$B:$Q,6,FALSE)</f>
        <v>63.249422756713599</v>
      </c>
      <c r="D53" s="74">
        <f>VLOOKUP($A53,'YTD Raw Data'!$B:$Q,7,FALSE)</f>
        <v>118.333313284684</v>
      </c>
      <c r="E53" s="97">
        <f>VLOOKUP($A53,'YTD Raw Data'!$B:$Q,8,FALSE)</f>
        <v>115.469459669419</v>
      </c>
      <c r="F53" s="74">
        <f>VLOOKUP($A53,'YTD Raw Data'!$B:$Q,9,FALSE)</f>
        <v>76.388468248117405</v>
      </c>
      <c r="G53" s="105">
        <f>VLOOKUP($A53,'YTD Raw Data'!$B:$Q,10,FALSE)</f>
        <v>73.033766701204101</v>
      </c>
      <c r="H53" s="73">
        <f>VLOOKUP($A53,'YTD Raw Data'!$B:$Q,11,FALSE)</f>
        <v>2.0620319723260701</v>
      </c>
      <c r="I53" s="73">
        <f>VLOOKUP($A53,'YTD Raw Data'!$B:$Q,12,FALSE)</f>
        <v>2.48018274569203</v>
      </c>
      <c r="J53" s="94">
        <f>VLOOKUP($A53,'YTD Raw Data'!$B:$Q,13,FALSE)</f>
        <v>4.5933568792063904</v>
      </c>
      <c r="K53" s="73">
        <f>VLOOKUP($A53,'YTD Raw Data'!$B:$Q,14,FALSE)</f>
        <v>8.8029023209011701</v>
      </c>
      <c r="L53" s="73">
        <f>VLOOKUP($A53,'YTD Raw Data'!$B:$Q,15,FALSE)</f>
        <v>4.0246776346955899</v>
      </c>
      <c r="M53" s="76">
        <f>VLOOKUP($A53,'YTD Raw Data'!$B:$Q,16,FALSE)</f>
        <v>6.1696997466321504</v>
      </c>
    </row>
    <row r="54" spans="1:13" ht="15">
      <c r="A54" s="87" t="s">
        <v>64</v>
      </c>
      <c r="B54" s="75">
        <f>VLOOKUP($A54,'YTD Raw Data'!$B:$Q,5,FALSE)</f>
        <v>66.672869204177005</v>
      </c>
      <c r="C54" s="94">
        <f>VLOOKUP($A54,'YTD Raw Data'!$B:$Q,6,FALSE)</f>
        <v>65.292094679119501</v>
      </c>
      <c r="D54" s="74">
        <f>VLOOKUP($A54,'YTD Raw Data'!$B:$Q,7,FALSE)</f>
        <v>194.64639777805399</v>
      </c>
      <c r="E54" s="97">
        <f>VLOOKUP($A54,'YTD Raw Data'!$B:$Q,8,FALSE)</f>
        <v>190.130241280327</v>
      </c>
      <c r="F54" s="74">
        <f>VLOOKUP($A54,'YTD Raw Data'!$B:$Q,9,FALSE)</f>
        <v>129.776338201204</v>
      </c>
      <c r="G54" s="105">
        <f>VLOOKUP($A54,'YTD Raw Data'!$B:$Q,10,FALSE)</f>
        <v>124.140017150389</v>
      </c>
      <c r="H54" s="73">
        <f>VLOOKUP($A54,'YTD Raw Data'!$B:$Q,11,FALSE)</f>
        <v>2.1147652435465099</v>
      </c>
      <c r="I54" s="73">
        <f>VLOOKUP($A54,'YTD Raw Data'!$B:$Q,12,FALSE)</f>
        <v>2.3752962534077899</v>
      </c>
      <c r="J54" s="94">
        <f>VLOOKUP($A54,'YTD Raw Data'!$B:$Q,13,FALSE)</f>
        <v>4.5402934365526404</v>
      </c>
      <c r="K54" s="73">
        <f>VLOOKUP($A54,'YTD Raw Data'!$B:$Q,14,FALSE)</f>
        <v>4.5402934365526404</v>
      </c>
      <c r="L54" s="73">
        <f>VLOOKUP($A54,'YTD Raw Data'!$B:$Q,15,FALSE)</f>
        <v>0</v>
      </c>
      <c r="M54" s="76">
        <f>VLOOKUP($A54,'YTD Raw Data'!$B:$Q,16,FALSE)</f>
        <v>2.1147652435465099</v>
      </c>
    </row>
    <row r="55" spans="1:13" ht="15">
      <c r="A55" s="87" t="s">
        <v>31</v>
      </c>
      <c r="B55" s="75">
        <f>VLOOKUP($A55,'YTD Raw Data'!$B:$Q,5,FALSE)</f>
        <v>63.4869591733829</v>
      </c>
      <c r="C55" s="94">
        <f>VLOOKUP($A55,'YTD Raw Data'!$B:$Q,6,FALSE)</f>
        <v>61.591888142523302</v>
      </c>
      <c r="D55" s="74">
        <f>VLOOKUP($A55,'YTD Raw Data'!$B:$Q,7,FALSE)</f>
        <v>114.67557946400299</v>
      </c>
      <c r="E55" s="97">
        <f>VLOOKUP($A55,'YTD Raw Data'!$B:$Q,8,FALSE)</f>
        <v>111.359939923563</v>
      </c>
      <c r="F55" s="74">
        <f>VLOOKUP($A55,'YTD Raw Data'!$B:$Q,9,FALSE)</f>
        <v>72.804038316152102</v>
      </c>
      <c r="G55" s="105">
        <f>VLOOKUP($A55,'YTD Raw Data'!$B:$Q,10,FALSE)</f>
        <v>68.588689633302295</v>
      </c>
      <c r="H55" s="73">
        <f>VLOOKUP($A55,'YTD Raw Data'!$B:$Q,11,FALSE)</f>
        <v>3.0768191851407298</v>
      </c>
      <c r="I55" s="73">
        <f>VLOOKUP($A55,'YTD Raw Data'!$B:$Q,12,FALSE)</f>
        <v>2.97740780276632</v>
      </c>
      <c r="J55" s="94">
        <f>VLOOKUP($A55,'YTD Raw Data'!$B:$Q,13,FALSE)</f>
        <v>6.1458364424024401</v>
      </c>
      <c r="K55" s="73">
        <f>VLOOKUP($A55,'YTD Raw Data'!$B:$Q,14,FALSE)</f>
        <v>7.7505178510296799</v>
      </c>
      <c r="L55" s="73">
        <f>VLOOKUP($A55,'YTD Raw Data'!$B:$Q,15,FALSE)</f>
        <v>1.51177046826323</v>
      </c>
      <c r="M55" s="76">
        <f>VLOOKUP($A55,'YTD Raw Data'!$B:$Q,16,FALSE)</f>
        <v>4.6351040972067796</v>
      </c>
    </row>
    <row r="56" spans="1:13" ht="15">
      <c r="A56" s="87" t="s">
        <v>83</v>
      </c>
      <c r="B56" s="75">
        <f>VLOOKUP($A56,'YTD Raw Data'!$B:$Q,5,FALSE)</f>
        <v>68.378614337929207</v>
      </c>
      <c r="C56" s="94">
        <f>VLOOKUP($A56,'YTD Raw Data'!$B:$Q,6,FALSE)</f>
        <v>68.398770285702895</v>
      </c>
      <c r="D56" s="74">
        <f>VLOOKUP($A56,'YTD Raw Data'!$B:$Q,7,FALSE)</f>
        <v>109.37432209472701</v>
      </c>
      <c r="E56" s="97">
        <f>VLOOKUP($A56,'YTD Raw Data'!$B:$Q,8,FALSE)</f>
        <v>107.148666562841</v>
      </c>
      <c r="F56" s="74">
        <f>VLOOKUP($A56,'YTD Raw Data'!$B:$Q,9,FALSE)</f>
        <v>74.788645889877998</v>
      </c>
      <c r="G56" s="105">
        <f>VLOOKUP($A56,'YTD Raw Data'!$B:$Q,10,FALSE)</f>
        <v>73.288370306511894</v>
      </c>
      <c r="H56" s="73">
        <f>VLOOKUP($A56,'YTD Raw Data'!$B:$Q,11,FALSE)</f>
        <v>-2.94682896921711E-2</v>
      </c>
      <c r="I56" s="73">
        <f>VLOOKUP($A56,'YTD Raw Data'!$B:$Q,12,FALSE)</f>
        <v>2.0771658698897402</v>
      </c>
      <c r="J56" s="94">
        <f>VLOOKUP($A56,'YTD Raw Data'!$B:$Q,13,FALSE)</f>
        <v>2.0470854749416501</v>
      </c>
      <c r="K56" s="73">
        <f>VLOOKUP($A56,'YTD Raw Data'!$B:$Q,14,FALSE)</f>
        <v>11.768925206083599</v>
      </c>
      <c r="L56" s="73">
        <f>VLOOKUP($A56,'YTD Raw Data'!$B:$Q,15,FALSE)</f>
        <v>9.5268176311897506</v>
      </c>
      <c r="M56" s="76">
        <f>VLOOKUP($A56,'YTD Raw Data'!$B:$Q,16,FALSE)</f>
        <v>9.4945419512795795</v>
      </c>
    </row>
    <row r="57" spans="1:13" ht="15">
      <c r="A57" s="87" t="s">
        <v>32</v>
      </c>
      <c r="B57" s="75">
        <f>VLOOKUP($A57,'YTD Raw Data'!$B:$Q,5,FALSE)</f>
        <v>61.616068017897</v>
      </c>
      <c r="C57" s="94">
        <f>VLOOKUP($A57,'YTD Raw Data'!$B:$Q,6,FALSE)</f>
        <v>60.524757255916697</v>
      </c>
      <c r="D57" s="74">
        <f>VLOOKUP($A57,'YTD Raw Data'!$B:$Q,7,FALSE)</f>
        <v>97.966262666384296</v>
      </c>
      <c r="E57" s="97">
        <f>VLOOKUP($A57,'YTD Raw Data'!$B:$Q,8,FALSE)</f>
        <v>96.191279614515594</v>
      </c>
      <c r="F57" s="74">
        <f>VLOOKUP($A57,'YTD Raw Data'!$B:$Q,9,FALSE)</f>
        <v>60.362959039110997</v>
      </c>
      <c r="G57" s="105">
        <f>VLOOKUP($A57,'YTD Raw Data'!$B:$Q,10,FALSE)</f>
        <v>58.2195384880457</v>
      </c>
      <c r="H57" s="73">
        <f>VLOOKUP($A57,'YTD Raw Data'!$B:$Q,11,FALSE)</f>
        <v>1.80308160075041</v>
      </c>
      <c r="I57" s="73">
        <f>VLOOKUP($A57,'YTD Raw Data'!$B:$Q,12,FALSE)</f>
        <v>1.8452639979235701</v>
      </c>
      <c r="J57" s="94">
        <f>VLOOKUP($A57,'YTD Raw Data'!$B:$Q,13,FALSE)</f>
        <v>3.6816172143058199</v>
      </c>
      <c r="K57" s="73">
        <f>VLOOKUP($A57,'YTD Raw Data'!$B:$Q,14,FALSE)</f>
        <v>3.4105761468749698</v>
      </c>
      <c r="L57" s="73">
        <f>VLOOKUP($A57,'YTD Raw Data'!$B:$Q,15,FALSE)</f>
        <v>-0.26141670501784198</v>
      </c>
      <c r="M57" s="76">
        <f>VLOOKUP($A57,'YTD Raw Data'!$B:$Q,16,FALSE)</f>
        <v>1.53695133922311</v>
      </c>
    </row>
    <row r="58" spans="1:13" ht="15.75" thickBot="1">
      <c r="A58" s="87" t="s">
        <v>33</v>
      </c>
      <c r="B58" s="77">
        <f>VLOOKUP($A58,'YTD Raw Data'!$B:$Q,5,FALSE)</f>
        <v>64.943583850490896</v>
      </c>
      <c r="C58" s="95">
        <f>VLOOKUP($A58,'YTD Raw Data'!$B:$Q,6,FALSE)</f>
        <v>64.051773220137406</v>
      </c>
      <c r="D58" s="79">
        <f>VLOOKUP($A58,'YTD Raw Data'!$B:$Q,7,FALSE)</f>
        <v>100.266342344506</v>
      </c>
      <c r="E58" s="98">
        <f>VLOOKUP($A58,'YTD Raw Data'!$B:$Q,8,FALSE)</f>
        <v>95.849763031806603</v>
      </c>
      <c r="F58" s="79">
        <f>VLOOKUP($A58,'YTD Raw Data'!$B:$Q,9,FALSE)</f>
        <v>65.116556114324794</v>
      </c>
      <c r="G58" s="106">
        <f>VLOOKUP($A58,'YTD Raw Data'!$B:$Q,10,FALSE)</f>
        <v>61.3934728491719</v>
      </c>
      <c r="H58" s="78">
        <f>VLOOKUP($A58,'YTD Raw Data'!$B:$Q,11,FALSE)</f>
        <v>1.3923277772318099</v>
      </c>
      <c r="I58" s="78">
        <f>VLOOKUP($A58,'YTD Raw Data'!$B:$Q,12,FALSE)</f>
        <v>4.6078145349552901</v>
      </c>
      <c r="J58" s="95">
        <f>VLOOKUP($A58,'YTD Raw Data'!$B:$Q,13,FALSE)</f>
        <v>6.0642981938806102</v>
      </c>
      <c r="K58" s="78">
        <f>VLOOKUP($A58,'YTD Raw Data'!$B:$Q,14,FALSE)</f>
        <v>17.244951645202601</v>
      </c>
      <c r="L58" s="78">
        <f>VLOOKUP($A58,'YTD Raw Data'!$B:$Q,15,FALSE)</f>
        <v>10.541392006275499</v>
      </c>
      <c r="M58" s="80">
        <f>VLOOKUP($A58,'YTD Raw Data'!$B:$Q,16,FALSE)</f>
        <v>12.080490512517599</v>
      </c>
    </row>
    <row r="59" spans="1:13" ht="54.6" customHeight="1" thickBot="1">
      <c r="A59" s="127" t="s">
        <v>86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9"/>
    </row>
    <row r="60" spans="1:13" ht="20.100000000000001" customHeight="1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7" spans="6:6">
      <c r="F67" s="47"/>
    </row>
  </sheetData>
  <sheetProtection algorithmName="SHA-512" hashValue="7S2jS9P/ofq9DSURO8fQXMhgAyOFgfXXBnij3HaMkkiI1lWpr3UVoNgnK/GiOPcy2/CYxip0l8cEAHzBetb5wA==" saltValue="6R/IrHoZkjVTr29q8PpKgQ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A54F0F"/>
  </sheetPr>
  <dimension ref="A1:R62"/>
  <sheetViews>
    <sheetView workbookViewId="0">
      <pane xSplit="1" topLeftCell="D1" activePane="topRight" state="frozen"/>
      <selection activeCell="L26" sqref="L26"/>
      <selection pane="topRight" activeCell="L26" sqref="L26"/>
    </sheetView>
  </sheetViews>
  <sheetFormatPr defaultColWidth="8.85546875" defaultRowHeight="12.75"/>
  <cols>
    <col min="1" max="1" width="38.42578125" customWidth="1"/>
    <col min="2" max="2" width="21.7109375" customWidth="1"/>
    <col min="12" max="12" width="12.140625" customWidth="1"/>
  </cols>
  <sheetData>
    <row r="1" spans="1:18" ht="25.5">
      <c r="A1" s="108" t="s">
        <v>89</v>
      </c>
      <c r="B1" s="45"/>
      <c r="C1" s="44" t="s">
        <v>60</v>
      </c>
      <c r="D1" s="46"/>
      <c r="E1" s="1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8" ht="25.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>
      <c r="A6" s="2"/>
      <c r="B6" s="27"/>
      <c r="C6" s="144" t="s">
        <v>0</v>
      </c>
      <c r="D6" s="145"/>
      <c r="E6" s="28"/>
      <c r="F6" s="148" t="s">
        <v>90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8">
      <c r="A7" s="4"/>
      <c r="B7" s="29"/>
      <c r="C7" s="3"/>
      <c r="D7" s="17"/>
      <c r="E7" s="30"/>
      <c r="F7" s="146" t="s">
        <v>1</v>
      </c>
      <c r="G7" s="147"/>
      <c r="H7" s="146" t="s">
        <v>2</v>
      </c>
      <c r="I7" s="147"/>
      <c r="J7" s="146" t="s">
        <v>3</v>
      </c>
      <c r="K7" s="147"/>
      <c r="L7" s="49" t="s">
        <v>91</v>
      </c>
      <c r="M7" s="50"/>
      <c r="N7" s="50"/>
      <c r="O7" s="50"/>
      <c r="P7" s="50"/>
      <c r="Q7" s="51"/>
    </row>
    <row r="8" spans="1:18" ht="22.5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09">
        <v>65.727519251102606</v>
      </c>
      <c r="G9" s="110">
        <v>65.320889387280204</v>
      </c>
      <c r="H9" s="111">
        <v>168.507320909665</v>
      </c>
      <c r="I9" s="112">
        <v>162.98789120040001</v>
      </c>
      <c r="J9" s="111">
        <v>110.755681790417</v>
      </c>
      <c r="K9" s="112">
        <v>106.465140125674</v>
      </c>
      <c r="L9" s="109">
        <v>0.62251121752424898</v>
      </c>
      <c r="M9" s="110">
        <v>3.3864047621050299</v>
      </c>
      <c r="N9" s="110">
        <v>4.0299967291441599</v>
      </c>
      <c r="O9" s="110">
        <v>4.4878317546572903</v>
      </c>
      <c r="P9" s="110">
        <v>0.44009904826313301</v>
      </c>
      <c r="Q9" s="110">
        <v>1.06534993173103</v>
      </c>
      <c r="R9" s="58"/>
    </row>
    <row r="10" spans="1:18">
      <c r="A10" s="36"/>
      <c r="B10" s="19"/>
      <c r="C10" s="37"/>
      <c r="D10" s="38"/>
      <c r="E10" s="1"/>
      <c r="F10" s="113"/>
      <c r="G10" s="113"/>
      <c r="H10" s="113"/>
      <c r="I10" s="113"/>
      <c r="J10" s="90"/>
      <c r="K10" s="90"/>
      <c r="L10" s="113"/>
      <c r="M10" s="113"/>
      <c r="N10" s="113"/>
      <c r="O10" s="113"/>
      <c r="P10" s="113"/>
      <c r="Q10" s="113"/>
      <c r="R10" s="57"/>
    </row>
    <row r="11" spans="1:18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09">
        <v>69.627887469427193</v>
      </c>
      <c r="G11" s="110">
        <v>68.127345208534805</v>
      </c>
      <c r="H11" s="111">
        <v>151.03987281904</v>
      </c>
      <c r="I11" s="112">
        <v>144.491029153623</v>
      </c>
      <c r="J11" s="111">
        <v>105.16587268040701</v>
      </c>
      <c r="K11" s="112">
        <v>98.437902226853694</v>
      </c>
      <c r="L11" s="109">
        <v>2.2025550185454801</v>
      </c>
      <c r="M11" s="110">
        <v>4.5323531182368599</v>
      </c>
      <c r="N11" s="110">
        <v>6.8347357078462796</v>
      </c>
      <c r="O11" s="110">
        <v>7.6371531153957104</v>
      </c>
      <c r="P11" s="110">
        <v>0.75108287789820005</v>
      </c>
      <c r="Q11" s="110">
        <v>2.9701809100642702</v>
      </c>
      <c r="R11" s="58"/>
    </row>
    <row r="12" spans="1:18">
      <c r="A12" s="36"/>
      <c r="B12" s="19"/>
      <c r="C12" s="37"/>
      <c r="D12" s="38"/>
      <c r="E12" s="1"/>
      <c r="F12" s="114"/>
      <c r="G12" s="114"/>
      <c r="H12" s="115"/>
      <c r="I12" s="115"/>
      <c r="J12" s="115"/>
      <c r="K12" s="115"/>
      <c r="L12" s="114"/>
      <c r="M12" s="114"/>
      <c r="N12" s="114"/>
      <c r="O12" s="114"/>
      <c r="P12" s="114"/>
      <c r="Q12" s="114"/>
      <c r="R12" s="57"/>
    </row>
    <row r="13" spans="1:18">
      <c r="A13" s="39" t="s">
        <v>14</v>
      </c>
      <c r="B13" s="19"/>
      <c r="C13" s="7"/>
      <c r="D13" s="18"/>
      <c r="E13" s="1"/>
      <c r="F13" s="116"/>
      <c r="G13" s="116"/>
      <c r="H13" s="117"/>
      <c r="I13" s="117"/>
      <c r="J13" s="117"/>
      <c r="K13" s="117"/>
      <c r="L13" s="116"/>
      <c r="M13" s="116"/>
      <c r="N13" s="116"/>
      <c r="O13" s="116"/>
      <c r="P13" s="116"/>
      <c r="Q13" s="116"/>
      <c r="R13" s="57"/>
    </row>
    <row r="14" spans="1:18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09">
        <v>69.238427285836295</v>
      </c>
      <c r="G14" s="110">
        <v>66.0501675823254</v>
      </c>
      <c r="H14" s="111">
        <v>138.66152903439601</v>
      </c>
      <c r="I14" s="112">
        <v>136.17594240109599</v>
      </c>
      <c r="J14" s="111">
        <v>96.0070619539094</v>
      </c>
      <c r="K14" s="112">
        <v>89.944438162735096</v>
      </c>
      <c r="L14" s="109">
        <v>4.8270274250811003</v>
      </c>
      <c r="M14" s="110">
        <v>1.82527588168176</v>
      </c>
      <c r="N14" s="110">
        <v>6.7404098741550298</v>
      </c>
      <c r="O14" s="110">
        <v>4.58942191821086</v>
      </c>
      <c r="P14" s="110">
        <v>-2.0151580441560402</v>
      </c>
      <c r="Q14" s="110">
        <v>2.7145971494749102</v>
      </c>
      <c r="R14" s="58"/>
    </row>
    <row r="15" spans="1:18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18">
        <v>68.079776484607905</v>
      </c>
      <c r="G15" s="119">
        <v>67.866872806284405</v>
      </c>
      <c r="H15" s="120">
        <v>121.142137983596</v>
      </c>
      <c r="I15" s="121">
        <v>117.985298471443</v>
      </c>
      <c r="J15" s="120">
        <v>82.473296767907499</v>
      </c>
      <c r="K15" s="121">
        <v>80.0729324437294</v>
      </c>
      <c r="L15" s="118">
        <v>0.31370780694600903</v>
      </c>
      <c r="M15" s="119">
        <v>2.67562107571983</v>
      </c>
      <c r="N15" s="119">
        <v>2.99772251486467</v>
      </c>
      <c r="O15" s="119">
        <v>7.2626109385155804</v>
      </c>
      <c r="P15" s="119">
        <v>4.1407599309153698</v>
      </c>
      <c r="Q15" s="119">
        <v>4.4674576250315496</v>
      </c>
      <c r="R15" s="58"/>
    </row>
    <row r="16" spans="1:18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22">
        <v>61.162995607254999</v>
      </c>
      <c r="G16" s="123">
        <v>61.861246410927698</v>
      </c>
      <c r="H16" s="124">
        <v>145.69261294650499</v>
      </c>
      <c r="I16" s="125">
        <v>142.012363992931</v>
      </c>
      <c r="J16" s="124">
        <v>89.109966456566397</v>
      </c>
      <c r="K16" s="125">
        <v>87.850618423651198</v>
      </c>
      <c r="L16" s="122">
        <v>-1.12873704327651</v>
      </c>
      <c r="M16" s="123">
        <v>2.5914989724113999</v>
      </c>
      <c r="N16" s="123">
        <v>1.43351072025715</v>
      </c>
      <c r="O16" s="123">
        <v>3.1009046642805802</v>
      </c>
      <c r="P16" s="123">
        <v>1.64382947231504</v>
      </c>
      <c r="Q16" s="123">
        <v>0.49653791685621002</v>
      </c>
      <c r="R16" s="58"/>
    </row>
    <row r="17" spans="1:18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18">
        <v>76.698863981532099</v>
      </c>
      <c r="G17" s="119">
        <v>73.942417860688494</v>
      </c>
      <c r="H17" s="120">
        <v>210.47830248108099</v>
      </c>
      <c r="I17" s="121">
        <v>203.18773136584699</v>
      </c>
      <c r="J17" s="120">
        <v>161.43446693060201</v>
      </c>
      <c r="K17" s="121">
        <v>150.241921368188</v>
      </c>
      <c r="L17" s="118">
        <v>3.72782795125369</v>
      </c>
      <c r="M17" s="119">
        <v>3.5880961248134402</v>
      </c>
      <c r="N17" s="119">
        <v>7.4496821263257802</v>
      </c>
      <c r="O17" s="119">
        <v>7.7138601216313196</v>
      </c>
      <c r="P17" s="119">
        <v>0.245862053826228</v>
      </c>
      <c r="Q17" s="119">
        <v>3.98285531944398</v>
      </c>
      <c r="R17" s="58"/>
    </row>
    <row r="18" spans="1:18">
      <c r="A18" s="36"/>
      <c r="B18" s="19"/>
      <c r="C18" s="37"/>
      <c r="D18" s="38"/>
      <c r="E18" s="1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57"/>
    </row>
    <row r="19" spans="1:18">
      <c r="A19" s="39" t="s">
        <v>19</v>
      </c>
      <c r="B19" s="19"/>
      <c r="C19" s="7"/>
      <c r="D19" s="18"/>
      <c r="E19" s="1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57"/>
    </row>
    <row r="20" spans="1:18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09">
        <v>80.637514728321094</v>
      </c>
      <c r="G20" s="110">
        <v>78.552921362870805</v>
      </c>
      <c r="H20" s="111">
        <v>238.10233358965101</v>
      </c>
      <c r="I20" s="112">
        <v>213.50287596619901</v>
      </c>
      <c r="J20" s="111">
        <v>191.99980431683099</v>
      </c>
      <c r="K20" s="112">
        <v>167.71274626519599</v>
      </c>
      <c r="L20" s="109">
        <v>2.6537439082890701</v>
      </c>
      <c r="M20" s="110">
        <v>11.521838997310001</v>
      </c>
      <c r="N20" s="110">
        <v>14.481343006113001</v>
      </c>
      <c r="O20" s="110">
        <v>12.291412432861399</v>
      </c>
      <c r="P20" s="110">
        <v>-1.9129148171633901</v>
      </c>
      <c r="Q20" s="110">
        <v>0.69006523069444803</v>
      </c>
      <c r="R20" s="58"/>
    </row>
    <row r="21" spans="1:18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18">
        <v>74.599924395161196</v>
      </c>
      <c r="G21" s="119">
        <v>72.214448275679899</v>
      </c>
      <c r="H21" s="120">
        <v>177.01681200118199</v>
      </c>
      <c r="I21" s="121">
        <v>165.75015092242501</v>
      </c>
      <c r="J21" s="120">
        <v>132.05440791960601</v>
      </c>
      <c r="K21" s="121">
        <v>119.695557004736</v>
      </c>
      <c r="L21" s="118">
        <v>3.3033225018554502</v>
      </c>
      <c r="M21" s="119">
        <v>6.7973760603269797</v>
      </c>
      <c r="N21" s="119">
        <v>10.3252378151189</v>
      </c>
      <c r="O21" s="119">
        <v>10.9573188960698</v>
      </c>
      <c r="P21" s="119">
        <v>0.57292519233917105</v>
      </c>
      <c r="Q21" s="119">
        <v>3.8951732609919598</v>
      </c>
      <c r="R21" s="58"/>
    </row>
    <row r="22" spans="1:18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22">
        <v>78.265259567848105</v>
      </c>
      <c r="G22" s="123">
        <v>73.949794121397105</v>
      </c>
      <c r="H22" s="124">
        <v>183.16306052100899</v>
      </c>
      <c r="I22" s="125">
        <v>170.649382909389</v>
      </c>
      <c r="J22" s="124">
        <v>143.353044749182</v>
      </c>
      <c r="K22" s="125">
        <v>126.19486733092801</v>
      </c>
      <c r="L22" s="122">
        <v>5.8356693182494599</v>
      </c>
      <c r="M22" s="123">
        <v>7.3329756007757201</v>
      </c>
      <c r="N22" s="123">
        <v>13.596573126274301</v>
      </c>
      <c r="O22" s="123">
        <v>13.913513111746401</v>
      </c>
      <c r="P22" s="123">
        <v>0.27900488258544498</v>
      </c>
      <c r="Q22" s="123">
        <v>6.1309560031643597</v>
      </c>
      <c r="R22" s="58"/>
    </row>
    <row r="23" spans="1:18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18">
        <v>78.280514309786199</v>
      </c>
      <c r="G23" s="119">
        <v>76.523898107313101</v>
      </c>
      <c r="H23" s="120">
        <v>185.35586535988699</v>
      </c>
      <c r="I23" s="121">
        <v>171.84530472061101</v>
      </c>
      <c r="J23" s="120">
        <v>145.097524707075</v>
      </c>
      <c r="K23" s="121">
        <v>131.50272588660201</v>
      </c>
      <c r="L23" s="118">
        <v>2.29551322648219</v>
      </c>
      <c r="M23" s="119">
        <v>7.8620481724779898</v>
      </c>
      <c r="N23" s="119">
        <v>10.3380357546318</v>
      </c>
      <c r="O23" s="119">
        <v>10.3380357546318</v>
      </c>
      <c r="P23" s="119">
        <v>0</v>
      </c>
      <c r="Q23" s="119">
        <v>2.29551322648219</v>
      </c>
      <c r="R23" s="58"/>
    </row>
    <row r="24" spans="1:18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22">
        <v>74.678097430277305</v>
      </c>
      <c r="G24" s="123">
        <v>68.903094602031402</v>
      </c>
      <c r="H24" s="124">
        <v>115.62246299492</v>
      </c>
      <c r="I24" s="125">
        <v>112.171839026325</v>
      </c>
      <c r="J24" s="124">
        <v>86.344655566632795</v>
      </c>
      <c r="K24" s="125">
        <v>77.289868361147398</v>
      </c>
      <c r="L24" s="122">
        <v>8.3813402889971194</v>
      </c>
      <c r="M24" s="123">
        <v>3.0761945231056602</v>
      </c>
      <c r="N24" s="123">
        <v>11.7153611430357</v>
      </c>
      <c r="O24" s="123">
        <v>11.084272220072</v>
      </c>
      <c r="P24" s="123">
        <v>-0.564907920009038</v>
      </c>
      <c r="Q24" s="123">
        <v>7.7690855138926302</v>
      </c>
      <c r="R24" s="58"/>
    </row>
    <row r="25" spans="1:18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18">
        <v>81.550555706153403</v>
      </c>
      <c r="G25" s="119">
        <v>79.793579418811703</v>
      </c>
      <c r="H25" s="120">
        <v>154.63200162352399</v>
      </c>
      <c r="I25" s="121">
        <v>142.67777504384401</v>
      </c>
      <c r="J25" s="120">
        <v>126.103256623532</v>
      </c>
      <c r="K25" s="121">
        <v>113.847703742603</v>
      </c>
      <c r="L25" s="118">
        <v>2.2019018323765298</v>
      </c>
      <c r="M25" s="119">
        <v>8.3784784112354291</v>
      </c>
      <c r="N25" s="119">
        <v>10.7648661132742</v>
      </c>
      <c r="O25" s="119">
        <v>15.826178097360501</v>
      </c>
      <c r="P25" s="119">
        <v>4.5694200351493803</v>
      </c>
      <c r="Q25" s="119">
        <v>6.8719360110088497</v>
      </c>
      <c r="R25" s="58"/>
    </row>
    <row r="26" spans="1:18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22">
        <v>59.0822602770034</v>
      </c>
      <c r="G26" s="123">
        <v>55.783544165246298</v>
      </c>
      <c r="H26" s="124">
        <v>150.73135620131799</v>
      </c>
      <c r="I26" s="125">
        <v>152.152813014624</v>
      </c>
      <c r="J26" s="124">
        <v>89.055492189919903</v>
      </c>
      <c r="K26" s="125">
        <v>84.876231646677994</v>
      </c>
      <c r="L26" s="122">
        <v>5.9134215315996004</v>
      </c>
      <c r="M26" s="123">
        <v>-0.93422972940381899</v>
      </c>
      <c r="N26" s="123">
        <v>4.9239468602226104</v>
      </c>
      <c r="O26" s="123">
        <v>-7.3078559608551998</v>
      </c>
      <c r="P26" s="123">
        <v>-11.657779932137601</v>
      </c>
      <c r="Q26" s="123">
        <v>-6.4337320691515796</v>
      </c>
      <c r="R26" s="58"/>
    </row>
    <row r="27" spans="1:18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18">
        <v>68.955662879938401</v>
      </c>
      <c r="G27" s="119">
        <v>67.802051623135696</v>
      </c>
      <c r="H27" s="120">
        <v>170.73062690891601</v>
      </c>
      <c r="I27" s="121">
        <v>168.51945926691599</v>
      </c>
      <c r="J27" s="120">
        <v>117.728435524117</v>
      </c>
      <c r="K27" s="121">
        <v>114.259650767184</v>
      </c>
      <c r="L27" s="118">
        <v>1.70144004375383</v>
      </c>
      <c r="M27" s="119">
        <v>1.31211413306094</v>
      </c>
      <c r="N27" s="119">
        <v>3.0358790120944299</v>
      </c>
      <c r="O27" s="119">
        <v>4.1307884322070896</v>
      </c>
      <c r="P27" s="119">
        <v>1.06264869151467</v>
      </c>
      <c r="Q27" s="119">
        <v>2.7821690656303599</v>
      </c>
      <c r="R27" s="58"/>
    </row>
    <row r="28" spans="1:18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22">
        <v>73.246966661414106</v>
      </c>
      <c r="G28" s="123">
        <v>69.235576757680306</v>
      </c>
      <c r="H28" s="124">
        <v>134.14813514528899</v>
      </c>
      <c r="I28" s="125">
        <v>128.94936002600301</v>
      </c>
      <c r="J28" s="124">
        <v>98.259439826778902</v>
      </c>
      <c r="K28" s="125">
        <v>89.278833139341501</v>
      </c>
      <c r="L28" s="122">
        <v>5.7938275256568703</v>
      </c>
      <c r="M28" s="123">
        <v>4.0316408846365004</v>
      </c>
      <c r="N28" s="123">
        <v>10.059054729603</v>
      </c>
      <c r="O28" s="123">
        <v>12.1326878261793</v>
      </c>
      <c r="P28" s="123">
        <v>1.88410949164592</v>
      </c>
      <c r="Q28" s="123">
        <v>7.78709907164329</v>
      </c>
      <c r="R28" s="58"/>
    </row>
    <row r="29" spans="1:18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18">
        <v>70.932603438949101</v>
      </c>
      <c r="G29" s="119">
        <v>67.632116869154302</v>
      </c>
      <c r="H29" s="120">
        <v>100.893044217106</v>
      </c>
      <c r="I29" s="121">
        <v>95.821201043166198</v>
      </c>
      <c r="J29" s="120">
        <v>71.566062952003506</v>
      </c>
      <c r="K29" s="121">
        <v>64.805906674941497</v>
      </c>
      <c r="L29" s="118">
        <v>4.8800580590729803</v>
      </c>
      <c r="M29" s="119">
        <v>5.2930281803243098</v>
      </c>
      <c r="N29" s="119">
        <v>10.4313890876802</v>
      </c>
      <c r="O29" s="119">
        <v>10.210241977506</v>
      </c>
      <c r="P29" s="119">
        <v>-0.200257473895007</v>
      </c>
      <c r="Q29" s="119">
        <v>4.6700279041842601</v>
      </c>
      <c r="R29" s="58"/>
    </row>
    <row r="30" spans="1:18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22">
        <v>76.484291037244304</v>
      </c>
      <c r="G30" s="123">
        <v>71.684527796383094</v>
      </c>
      <c r="H30" s="124">
        <v>110.37301403942899</v>
      </c>
      <c r="I30" s="125">
        <v>105.546452097414</v>
      </c>
      <c r="J30" s="124">
        <v>84.418017284496102</v>
      </c>
      <c r="K30" s="125">
        <v>75.660475791867398</v>
      </c>
      <c r="L30" s="122">
        <v>6.69567532689166</v>
      </c>
      <c r="M30" s="123">
        <v>4.57292675035686</v>
      </c>
      <c r="N30" s="123">
        <v>11.574790405389001</v>
      </c>
      <c r="O30" s="123">
        <v>10.472494251015499</v>
      </c>
      <c r="P30" s="123">
        <v>-0.98794373744139297</v>
      </c>
      <c r="Q30" s="123">
        <v>5.6415820843788298</v>
      </c>
      <c r="R30" s="58"/>
    </row>
    <row r="31" spans="1:18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18">
        <v>69.057811169109101</v>
      </c>
      <c r="G31" s="119">
        <v>69.288225915652902</v>
      </c>
      <c r="H31" s="120">
        <v>197.12358275747499</v>
      </c>
      <c r="I31" s="121">
        <v>193.5812</v>
      </c>
      <c r="J31" s="120">
        <v>136.12923155044001</v>
      </c>
      <c r="K31" s="121">
        <v>134.12897918623099</v>
      </c>
      <c r="L31" s="118">
        <v>-0.332545311268715</v>
      </c>
      <c r="M31" s="119">
        <v>1.82992085877947</v>
      </c>
      <c r="N31" s="119">
        <v>1.4912902314949501</v>
      </c>
      <c r="O31" s="119">
        <v>1.4912902314949501</v>
      </c>
      <c r="P31" s="119">
        <v>0</v>
      </c>
      <c r="Q31" s="119">
        <v>-0.332545311268715</v>
      </c>
      <c r="R31" s="58"/>
    </row>
    <row r="32" spans="1:18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22">
        <v>67.870982160558498</v>
      </c>
      <c r="G32" s="123">
        <v>66.662714834560205</v>
      </c>
      <c r="H32" s="124">
        <v>119.32533107702599</v>
      </c>
      <c r="I32" s="125">
        <v>115.262246768259</v>
      </c>
      <c r="J32" s="124">
        <v>80.987274168315693</v>
      </c>
      <c r="K32" s="125">
        <v>76.836942875031895</v>
      </c>
      <c r="L32" s="122">
        <v>1.81250842993258</v>
      </c>
      <c r="M32" s="123">
        <v>3.5250781784043999</v>
      </c>
      <c r="N32" s="123">
        <v>5.4014789474822802</v>
      </c>
      <c r="O32" s="123">
        <v>8.33097910888009</v>
      </c>
      <c r="P32" s="123">
        <v>2.7793729183415601</v>
      </c>
      <c r="Q32" s="123">
        <v>4.6422577167183503</v>
      </c>
      <c r="R32" s="58"/>
    </row>
    <row r="33" spans="1:18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18">
        <v>65.141578084412501</v>
      </c>
      <c r="G33" s="119">
        <v>64.653143046308799</v>
      </c>
      <c r="H33" s="120">
        <v>101.78023273519101</v>
      </c>
      <c r="I33" s="121">
        <v>98.530177641553706</v>
      </c>
      <c r="J33" s="120">
        <v>66.301249781691496</v>
      </c>
      <c r="K33" s="121">
        <v>63.702856694375903</v>
      </c>
      <c r="L33" s="118">
        <v>0.75546990461677299</v>
      </c>
      <c r="M33" s="119">
        <v>3.2985377388247099</v>
      </c>
      <c r="N33" s="119">
        <v>4.0789271033507299</v>
      </c>
      <c r="O33" s="119">
        <v>3.9009129748957401</v>
      </c>
      <c r="P33" s="119">
        <v>-0.171037628278221</v>
      </c>
      <c r="Q33" s="119">
        <v>0.58314013853133995</v>
      </c>
      <c r="R33" s="58"/>
    </row>
    <row r="34" spans="1:18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22">
        <v>68.457790216651901</v>
      </c>
      <c r="G34" s="123">
        <v>69.809022464344693</v>
      </c>
      <c r="H34" s="124">
        <v>101.24028565681201</v>
      </c>
      <c r="I34" s="125">
        <v>98.906113510219399</v>
      </c>
      <c r="J34" s="124">
        <v>69.306862369679806</v>
      </c>
      <c r="K34" s="125">
        <v>69.045390998959405</v>
      </c>
      <c r="L34" s="122">
        <v>-1.9356126185306499</v>
      </c>
      <c r="M34" s="123">
        <v>2.3599877335709798</v>
      </c>
      <c r="N34" s="123">
        <v>0.37869489467355699</v>
      </c>
      <c r="O34" s="123">
        <v>10.207045286637699</v>
      </c>
      <c r="P34" s="123">
        <v>9.7912713472485695</v>
      </c>
      <c r="Q34" s="123">
        <v>7.6661376450059997</v>
      </c>
      <c r="R34" s="58"/>
    </row>
    <row r="35" spans="1:18">
      <c r="A35" s="40" t="s">
        <v>63</v>
      </c>
      <c r="B35" s="40" t="s">
        <v>46</v>
      </c>
      <c r="C35" s="41" t="s">
        <v>11</v>
      </c>
      <c r="D35" s="42" t="s">
        <v>12</v>
      </c>
      <c r="E35" s="19"/>
      <c r="F35" s="118">
        <v>54.185330630005502</v>
      </c>
      <c r="G35" s="119">
        <v>56.504623823140797</v>
      </c>
      <c r="H35" s="120">
        <v>133.852375160051</v>
      </c>
      <c r="I35" s="121">
        <v>125.894807157316</v>
      </c>
      <c r="J35" s="120">
        <v>72.528352036589197</v>
      </c>
      <c r="K35" s="121">
        <v>71.136387197110295</v>
      </c>
      <c r="L35" s="118">
        <v>-4.1046077935048899</v>
      </c>
      <c r="M35" s="119">
        <v>6.3208071741918603</v>
      </c>
      <c r="N35" s="119">
        <v>1.95675503680267</v>
      </c>
      <c r="O35" s="119">
        <v>1.2485017877134199</v>
      </c>
      <c r="P35" s="119">
        <v>-0.69466044582685305</v>
      </c>
      <c r="Q35" s="119">
        <v>-4.7707551525339396</v>
      </c>
      <c r="R35" s="58"/>
    </row>
    <row r="36" spans="1:18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22">
        <v>65.533315205629194</v>
      </c>
      <c r="G36" s="123">
        <v>66.671244713786194</v>
      </c>
      <c r="H36" s="124">
        <v>124.774131997662</v>
      </c>
      <c r="I36" s="125">
        <v>130.21133366521801</v>
      </c>
      <c r="J36" s="124">
        <v>81.768625217116195</v>
      </c>
      <c r="K36" s="125">
        <v>86.813516913022795</v>
      </c>
      <c r="L36" s="122">
        <v>-1.7067770566486899</v>
      </c>
      <c r="M36" s="123">
        <v>-4.1756746624955596</v>
      </c>
      <c r="N36" s="123">
        <v>-5.81118226204448</v>
      </c>
      <c r="O36" s="123">
        <v>-2.8703924941040602</v>
      </c>
      <c r="P36" s="123">
        <v>3.1222281355330801</v>
      </c>
      <c r="Q36" s="123">
        <v>1.36216160541088</v>
      </c>
      <c r="R36" s="58"/>
    </row>
    <row r="37" spans="1:18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18">
        <v>70.097353246314498</v>
      </c>
      <c r="G37" s="119">
        <v>68.164414910003003</v>
      </c>
      <c r="H37" s="120">
        <v>227.69522368409699</v>
      </c>
      <c r="I37" s="121">
        <v>216.11947529583199</v>
      </c>
      <c r="J37" s="120">
        <v>159.60832527082701</v>
      </c>
      <c r="K37" s="121">
        <v>147.316575841972</v>
      </c>
      <c r="L37" s="118">
        <v>2.8357000333143501</v>
      </c>
      <c r="M37" s="119">
        <v>5.3561801278759997</v>
      </c>
      <c r="N37" s="119">
        <v>8.3437653628608999</v>
      </c>
      <c r="O37" s="119">
        <v>12.9258345664743</v>
      </c>
      <c r="P37" s="119">
        <v>4.2291950886766703</v>
      </c>
      <c r="Q37" s="119">
        <v>7.1848224085295502</v>
      </c>
      <c r="R37" s="58"/>
    </row>
    <row r="38" spans="1:18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22">
        <v>61.505198393102603</v>
      </c>
      <c r="G38" s="123">
        <v>63.588687436613696</v>
      </c>
      <c r="H38" s="124">
        <v>111.04027175013699</v>
      </c>
      <c r="I38" s="125">
        <v>115.392667482774</v>
      </c>
      <c r="J38" s="124">
        <v>68.295539436162301</v>
      </c>
      <c r="K38" s="125">
        <v>73.376682650392297</v>
      </c>
      <c r="L38" s="122">
        <v>-3.2765089633088298</v>
      </c>
      <c r="M38" s="123">
        <v>-3.7718130862054902</v>
      </c>
      <c r="N38" s="123">
        <v>-6.9247382556655399</v>
      </c>
      <c r="O38" s="123">
        <v>-6.9375726822712096</v>
      </c>
      <c r="P38" s="123">
        <v>-1.3789299503585199E-2</v>
      </c>
      <c r="Q38" s="123">
        <v>-3.2898464551781998</v>
      </c>
      <c r="R38" s="58"/>
    </row>
    <row r="39" spans="1:18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18">
        <v>59.616293664118402</v>
      </c>
      <c r="G39" s="119">
        <v>61.827394021280099</v>
      </c>
      <c r="H39" s="120">
        <v>126.44902499043</v>
      </c>
      <c r="I39" s="121">
        <v>119.27604203088499</v>
      </c>
      <c r="J39" s="120">
        <v>75.384222073709395</v>
      </c>
      <c r="K39" s="121">
        <v>73.745268479423501</v>
      </c>
      <c r="L39" s="118">
        <v>-3.5762470538556901</v>
      </c>
      <c r="M39" s="119">
        <v>6.0137667526620104</v>
      </c>
      <c r="N39" s="119">
        <v>2.2224525424884898</v>
      </c>
      <c r="O39" s="119">
        <v>5.9153055400967096</v>
      </c>
      <c r="P39" s="119">
        <v>3.6125654450261702</v>
      </c>
      <c r="Q39" s="119">
        <v>-9.28758741258741E-2</v>
      </c>
      <c r="R39" s="58"/>
    </row>
    <row r="40" spans="1:18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22">
        <v>58.212047543601898</v>
      </c>
      <c r="G40" s="123">
        <v>58.877799320745801</v>
      </c>
      <c r="H40" s="124">
        <v>144.19776093088799</v>
      </c>
      <c r="I40" s="125">
        <v>150.04098691625899</v>
      </c>
      <c r="J40" s="124">
        <v>83.940469149898306</v>
      </c>
      <c r="K40" s="125">
        <v>88.340831175421897</v>
      </c>
      <c r="L40" s="122">
        <v>-1.1307348182583099</v>
      </c>
      <c r="M40" s="123">
        <v>-3.89441985517748</v>
      </c>
      <c r="N40" s="123">
        <v>-4.9811191121641398</v>
      </c>
      <c r="O40" s="123">
        <v>-3.6204211405956901</v>
      </c>
      <c r="P40" s="123">
        <v>1.4320290439693399</v>
      </c>
      <c r="Q40" s="123">
        <v>0.28510177470329501</v>
      </c>
      <c r="R40" s="58"/>
    </row>
    <row r="41" spans="1:18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18">
        <v>62.844892057635697</v>
      </c>
      <c r="G41" s="119">
        <v>61.5682412138705</v>
      </c>
      <c r="H41" s="120">
        <v>160.72544221249001</v>
      </c>
      <c r="I41" s="121">
        <v>157.03587056717899</v>
      </c>
      <c r="J41" s="120">
        <v>101.007730667597</v>
      </c>
      <c r="K41" s="121">
        <v>96.684223583102494</v>
      </c>
      <c r="L41" s="118">
        <v>2.0735541873454402</v>
      </c>
      <c r="M41" s="119">
        <v>2.3495088300432498</v>
      </c>
      <c r="N41" s="119">
        <v>4.4717813561161099</v>
      </c>
      <c r="O41" s="119">
        <v>2.1663278981365202</v>
      </c>
      <c r="P41" s="119">
        <v>-2.2067714631197002</v>
      </c>
      <c r="Q41" s="119">
        <v>-0.17897587785292299</v>
      </c>
      <c r="R41" s="58"/>
    </row>
    <row r="42" spans="1:18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22">
        <v>63.893887710062401</v>
      </c>
      <c r="G42" s="123">
        <v>62.9014266952125</v>
      </c>
      <c r="H42" s="124">
        <v>140.97270622854299</v>
      </c>
      <c r="I42" s="125">
        <v>138.15614215230599</v>
      </c>
      <c r="J42" s="124">
        <v>90.072942619501603</v>
      </c>
      <c r="K42" s="125">
        <v>86.902184480866396</v>
      </c>
      <c r="L42" s="122">
        <v>1.5778036635938</v>
      </c>
      <c r="M42" s="123">
        <v>2.0386817642405801</v>
      </c>
      <c r="N42" s="123">
        <v>3.6486518233995899</v>
      </c>
      <c r="O42" s="123">
        <v>4.1400146457637303</v>
      </c>
      <c r="P42" s="123">
        <v>0.47406581148912402</v>
      </c>
      <c r="Q42" s="123">
        <v>2.0593493028244501</v>
      </c>
      <c r="R42" s="57"/>
    </row>
    <row r="43" spans="1:18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18">
        <v>61.515334592385699</v>
      </c>
      <c r="G43" s="119">
        <v>62.533500264089596</v>
      </c>
      <c r="H43" s="120">
        <v>118.487080162707</v>
      </c>
      <c r="I43" s="121">
        <v>119.758841286972</v>
      </c>
      <c r="J43" s="120">
        <v>72.887723810837599</v>
      </c>
      <c r="K43" s="121">
        <v>74.8893953324595</v>
      </c>
      <c r="L43" s="118">
        <v>-1.6281923567432399</v>
      </c>
      <c r="M43" s="119">
        <v>-1.06193506099277</v>
      </c>
      <c r="N43" s="119">
        <v>-2.6728370722393602</v>
      </c>
      <c r="O43" s="119">
        <v>5.6927200294858898E-2</v>
      </c>
      <c r="P43" s="119">
        <v>2.8047301394784698</v>
      </c>
      <c r="Q43" s="119">
        <v>1.1308713809769599</v>
      </c>
      <c r="R43" s="57"/>
    </row>
    <row r="44" spans="1:18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22">
        <v>70.498413537810606</v>
      </c>
      <c r="G44" s="123">
        <v>70.558736707329999</v>
      </c>
      <c r="H44" s="124">
        <v>110.985762931708</v>
      </c>
      <c r="I44" s="125">
        <v>105.168851588621</v>
      </c>
      <c r="J44" s="124">
        <v>78.243202119689698</v>
      </c>
      <c r="K44" s="125">
        <v>74.2058130905383</v>
      </c>
      <c r="L44" s="122">
        <v>-8.5493550954032396E-2</v>
      </c>
      <c r="M44" s="123">
        <v>5.5310210725127602</v>
      </c>
      <c r="N44" s="123">
        <v>5.4407988552398203</v>
      </c>
      <c r="O44" s="123">
        <v>13.462204721845699</v>
      </c>
      <c r="P44" s="123">
        <v>7.6074972436604096</v>
      </c>
      <c r="Q44" s="123">
        <v>7.5154997731740503</v>
      </c>
      <c r="R44" s="57"/>
    </row>
    <row r="45" spans="1:18">
      <c r="B45" s="19"/>
      <c r="C45" s="41"/>
      <c r="D45" s="42"/>
    </row>
    <row r="46" spans="1:18">
      <c r="B46" s="19"/>
      <c r="C46" s="41"/>
      <c r="D46" s="42"/>
    </row>
    <row r="47" spans="1:18">
      <c r="A47" s="33" t="s">
        <v>50</v>
      </c>
      <c r="B47" s="19" t="s">
        <v>50</v>
      </c>
      <c r="C47" s="41" t="s">
        <v>11</v>
      </c>
      <c r="D47" s="42" t="s">
        <v>12</v>
      </c>
      <c r="F47" s="109">
        <v>67.688624977155996</v>
      </c>
      <c r="G47" s="110">
        <v>66.729708447272102</v>
      </c>
      <c r="H47" s="111">
        <v>142.52680576461401</v>
      </c>
      <c r="I47" s="112">
        <v>137.065087249622</v>
      </c>
      <c r="J47" s="111">
        <v>96.474435045929397</v>
      </c>
      <c r="K47" s="112">
        <v>91.463133104672195</v>
      </c>
      <c r="L47" s="109">
        <v>1.43701591419599</v>
      </c>
      <c r="M47" s="110">
        <v>3.9847627317707</v>
      </c>
      <c r="N47" s="110">
        <v>5.4790403205651899</v>
      </c>
      <c r="O47" s="110">
        <v>9.1011193405603095</v>
      </c>
      <c r="P47" s="110">
        <v>3.4339324751032301</v>
      </c>
      <c r="Q47" s="110">
        <v>4.9202945454491998</v>
      </c>
      <c r="R47" s="58"/>
    </row>
    <row r="48" spans="1:18">
      <c r="A48" s="40" t="s">
        <v>51</v>
      </c>
      <c r="B48" s="19" t="s">
        <v>51</v>
      </c>
      <c r="C48" s="41" t="s">
        <v>11</v>
      </c>
      <c r="D48" s="42" t="s">
        <v>12</v>
      </c>
      <c r="F48" s="118">
        <v>57.944949557852702</v>
      </c>
      <c r="G48" s="119">
        <v>63.601942956781599</v>
      </c>
      <c r="H48" s="120">
        <v>134.13466339953499</v>
      </c>
      <c r="I48" s="121">
        <v>131.25324403712801</v>
      </c>
      <c r="J48" s="91">
        <v>77.7242630464565</v>
      </c>
      <c r="K48" s="92">
        <v>83.479613401419797</v>
      </c>
      <c r="L48" s="118">
        <v>-8.89437198919045</v>
      </c>
      <c r="M48" s="119">
        <v>2.1953128728705602</v>
      </c>
      <c r="N48" s="119">
        <v>-6.8943184095595802</v>
      </c>
      <c r="O48" s="119">
        <v>-6.8943184095595802</v>
      </c>
      <c r="P48" s="119">
        <v>0</v>
      </c>
      <c r="Q48" s="119">
        <v>-8.89437198919045</v>
      </c>
      <c r="R48" s="58"/>
    </row>
    <row r="49" spans="1:18">
      <c r="A49" s="40" t="s">
        <v>52</v>
      </c>
      <c r="B49" s="19" t="s">
        <v>52</v>
      </c>
      <c r="C49" s="41" t="s">
        <v>11</v>
      </c>
      <c r="D49" s="42" t="s">
        <v>12</v>
      </c>
      <c r="F49" s="122">
        <v>57.512370192613901</v>
      </c>
      <c r="G49" s="123">
        <v>62.505043640765301</v>
      </c>
      <c r="H49" s="124">
        <v>129.23207813307701</v>
      </c>
      <c r="I49" s="125">
        <v>129.25636496449499</v>
      </c>
      <c r="J49" s="124">
        <v>74.324431183503506</v>
      </c>
      <c r="K49" s="125">
        <v>80.791747329524895</v>
      </c>
      <c r="L49" s="122">
        <v>-7.9876329290252404</v>
      </c>
      <c r="M49" s="123">
        <v>-1.8789659932788999E-2</v>
      </c>
      <c r="N49" s="123">
        <v>-8.0049217398939803</v>
      </c>
      <c r="O49" s="123">
        <v>-8.0049217398939803</v>
      </c>
      <c r="P49" s="123">
        <v>0</v>
      </c>
      <c r="Q49" s="123">
        <v>-7.9876329290252404</v>
      </c>
      <c r="R49" s="58"/>
    </row>
    <row r="50" spans="1:18">
      <c r="A50" s="40" t="s">
        <v>53</v>
      </c>
      <c r="B50" s="19" t="s">
        <v>53</v>
      </c>
      <c r="C50" s="41" t="s">
        <v>11</v>
      </c>
      <c r="D50" s="42" t="s">
        <v>12</v>
      </c>
      <c r="F50" s="118">
        <v>69.222307254795894</v>
      </c>
      <c r="G50" s="119">
        <v>65.921055208156503</v>
      </c>
      <c r="H50" s="120">
        <v>138.33688303454699</v>
      </c>
      <c r="I50" s="121">
        <v>135.92465178683</v>
      </c>
      <c r="J50" s="120">
        <v>95.759982220882407</v>
      </c>
      <c r="K50" s="121">
        <v>89.602964745891001</v>
      </c>
      <c r="L50" s="118">
        <v>5.0078871404821896</v>
      </c>
      <c r="M50" s="119">
        <v>1.77468267603175</v>
      </c>
      <c r="N50" s="119">
        <v>6.8714439220313004</v>
      </c>
      <c r="O50" s="119">
        <v>4.7116330232630101</v>
      </c>
      <c r="P50" s="119">
        <v>-2.0209429380817401</v>
      </c>
      <c r="Q50" s="119">
        <v>2.8857376608877598</v>
      </c>
      <c r="R50" s="58"/>
    </row>
    <row r="51" spans="1:18">
      <c r="A51" s="40" t="s">
        <v>54</v>
      </c>
      <c r="B51" s="19" t="s">
        <v>54</v>
      </c>
      <c r="C51" s="41" t="s">
        <v>11</v>
      </c>
      <c r="D51" s="42" t="s">
        <v>12</v>
      </c>
      <c r="F51" s="122">
        <v>78.044270836486504</v>
      </c>
      <c r="G51" s="123">
        <v>75.080340610076902</v>
      </c>
      <c r="H51" s="124">
        <v>175.16946455251301</v>
      </c>
      <c r="I51" s="125">
        <v>162.677206846448</v>
      </c>
      <c r="J51" s="124">
        <v>136.709731338187</v>
      </c>
      <c r="K51" s="125">
        <v>122.13860099527299</v>
      </c>
      <c r="L51" s="122">
        <v>3.94767818356403</v>
      </c>
      <c r="M51" s="123">
        <v>7.67916904170617</v>
      </c>
      <c r="N51" s="123">
        <v>11.9299961062086</v>
      </c>
      <c r="O51" s="123">
        <v>12.610537245676101</v>
      </c>
      <c r="P51" s="123">
        <v>0.60800604229607202</v>
      </c>
      <c r="Q51" s="123">
        <v>4.5796863477465797</v>
      </c>
      <c r="R51" s="58"/>
    </row>
    <row r="52" spans="1:18">
      <c r="A52" s="40" t="s">
        <v>55</v>
      </c>
      <c r="B52" s="19" t="s">
        <v>55</v>
      </c>
      <c r="C52" s="41" t="s">
        <v>11</v>
      </c>
      <c r="D52" s="42" t="s">
        <v>12</v>
      </c>
      <c r="F52" s="118">
        <v>60.628826808840898</v>
      </c>
      <c r="G52" s="119">
        <v>62.205251945795098</v>
      </c>
      <c r="H52" s="120">
        <v>122.141792506505</v>
      </c>
      <c r="I52" s="121">
        <v>119.53576524043901</v>
      </c>
      <c r="J52" s="120">
        <v>74.0531358399829</v>
      </c>
      <c r="K52" s="121">
        <v>74.357523933149395</v>
      </c>
      <c r="L52" s="118">
        <v>-2.5342315763432799</v>
      </c>
      <c r="M52" s="119">
        <v>2.18012346415673</v>
      </c>
      <c r="N52" s="119">
        <v>-0.40935748941847799</v>
      </c>
      <c r="O52" s="119">
        <v>2.7578931891591498</v>
      </c>
      <c r="P52" s="119">
        <v>3.1802693493428502</v>
      </c>
      <c r="Q52" s="119">
        <v>0.56544238293575599</v>
      </c>
      <c r="R52" s="58"/>
    </row>
    <row r="53" spans="1:18">
      <c r="A53" s="40" t="s">
        <v>56</v>
      </c>
      <c r="B53" s="19" t="s">
        <v>56</v>
      </c>
      <c r="C53" s="41" t="s">
        <v>11</v>
      </c>
      <c r="D53" s="42" t="s">
        <v>12</v>
      </c>
      <c r="F53" s="122">
        <v>60.071652290184502</v>
      </c>
      <c r="G53" s="123">
        <v>60.798722278798103</v>
      </c>
      <c r="H53" s="124">
        <v>119.43422856382401</v>
      </c>
      <c r="I53" s="125">
        <v>117.64471139710299</v>
      </c>
      <c r="J53" s="124">
        <v>71.7461144983249</v>
      </c>
      <c r="K53" s="125">
        <v>71.526481358018302</v>
      </c>
      <c r="L53" s="122">
        <v>-1.1958639283234</v>
      </c>
      <c r="M53" s="123">
        <v>1.52111994280907</v>
      </c>
      <c r="N53" s="123">
        <v>0.30706548978308201</v>
      </c>
      <c r="O53" s="123">
        <v>1.1272004790250001</v>
      </c>
      <c r="P53" s="123">
        <v>0.81762434703611098</v>
      </c>
      <c r="Q53" s="123">
        <v>-0.38801725592268499</v>
      </c>
      <c r="R53" s="58"/>
    </row>
    <row r="54" spans="1:18">
      <c r="A54" s="40" t="s">
        <v>57</v>
      </c>
      <c r="B54" s="19" t="s">
        <v>57</v>
      </c>
      <c r="C54" s="41" t="s">
        <v>11</v>
      </c>
      <c r="D54" s="42" t="s">
        <v>12</v>
      </c>
      <c r="F54" s="118">
        <v>58.273010252789902</v>
      </c>
      <c r="G54" s="119">
        <v>60.568407186774401</v>
      </c>
      <c r="H54" s="120">
        <v>140.36506358591899</v>
      </c>
      <c r="I54" s="121">
        <v>141.94499966587799</v>
      </c>
      <c r="J54" s="120">
        <v>81.794947894757996</v>
      </c>
      <c r="K54" s="121">
        <v>85.9738253788951</v>
      </c>
      <c r="L54" s="118">
        <v>-3.78975944819907</v>
      </c>
      <c r="M54" s="119">
        <v>-1.1130621604695199</v>
      </c>
      <c r="N54" s="119">
        <v>-4.8606392302778696</v>
      </c>
      <c r="O54" s="119">
        <v>-4.2963359611977401</v>
      </c>
      <c r="P54" s="119">
        <v>0.59313334093760595</v>
      </c>
      <c r="Q54" s="119">
        <v>-3.2191044340900601</v>
      </c>
      <c r="R54" s="58"/>
    </row>
    <row r="55" spans="1:18">
      <c r="A55" s="40" t="s">
        <v>58</v>
      </c>
      <c r="B55" s="19" t="s">
        <v>58</v>
      </c>
      <c r="C55" s="41" t="s">
        <v>11</v>
      </c>
      <c r="D55" s="42" t="s">
        <v>12</v>
      </c>
      <c r="F55" s="122">
        <v>49.4147666089236</v>
      </c>
      <c r="G55" s="123">
        <v>57.384457071271903</v>
      </c>
      <c r="H55" s="124">
        <v>96.994592827703798</v>
      </c>
      <c r="I55" s="125">
        <v>96.674746998284704</v>
      </c>
      <c r="J55" s="124">
        <v>47.929651669085601</v>
      </c>
      <c r="K55" s="125">
        <v>55.476278689991403</v>
      </c>
      <c r="L55" s="122">
        <v>-13.888238852638899</v>
      </c>
      <c r="M55" s="123">
        <v>0.33084734054154102</v>
      </c>
      <c r="N55" s="123">
        <v>-13.603340380989399</v>
      </c>
      <c r="O55" s="123">
        <v>-17.437866189322801</v>
      </c>
      <c r="P55" s="123">
        <v>-4.4382801664354998</v>
      </c>
      <c r="Q55" s="123">
        <v>-17.7101200686106</v>
      </c>
      <c r="R55" s="58"/>
    </row>
    <row r="56" spans="1:18">
      <c r="A56" s="40" t="s">
        <v>59</v>
      </c>
      <c r="B56" s="19" t="s">
        <v>59</v>
      </c>
      <c r="C56" s="41" t="s">
        <v>11</v>
      </c>
      <c r="D56" s="42" t="s">
        <v>12</v>
      </c>
      <c r="F56" s="118">
        <v>62.834789141670299</v>
      </c>
      <c r="G56" s="119">
        <v>62.816875346943803</v>
      </c>
      <c r="H56" s="120">
        <v>141.20912111925</v>
      </c>
      <c r="I56" s="121">
        <v>143.97739092318099</v>
      </c>
      <c r="J56" s="120">
        <v>88.728453504086701</v>
      </c>
      <c r="K56" s="121">
        <v>90.442098183996904</v>
      </c>
      <c r="L56" s="118">
        <v>2.8517487741347401E-2</v>
      </c>
      <c r="M56" s="119">
        <v>-1.9227114661415201</v>
      </c>
      <c r="N56" s="119">
        <v>-1.89474228740683</v>
      </c>
      <c r="O56" s="119">
        <v>0.101663530563171</v>
      </c>
      <c r="P56" s="119">
        <v>2.0349631248292801</v>
      </c>
      <c r="Q56" s="119">
        <v>2.0640609329302899</v>
      </c>
      <c r="R56" s="58"/>
    </row>
    <row r="57" spans="1:18">
      <c r="A57" s="63" t="s">
        <v>65</v>
      </c>
      <c r="B57" s="19" t="s">
        <v>71</v>
      </c>
      <c r="C57" s="41" t="s">
        <v>11</v>
      </c>
      <c r="D57" s="42" t="s">
        <v>12</v>
      </c>
      <c r="F57" s="122">
        <v>68.733459890896995</v>
      </c>
      <c r="G57" s="123">
        <v>66.154871664282396</v>
      </c>
      <c r="H57" s="124">
        <v>355.877900529795</v>
      </c>
      <c r="I57" s="125">
        <v>340.81370912960699</v>
      </c>
      <c r="J57" s="124">
        <v>244.60719402121299</v>
      </c>
      <c r="K57" s="125">
        <v>225.464871888972</v>
      </c>
      <c r="L57" s="122">
        <v>3.8978055005535999</v>
      </c>
      <c r="M57" s="123">
        <v>4.42006615246199</v>
      </c>
      <c r="N57" s="123">
        <v>8.4901572346343599</v>
      </c>
      <c r="O57" s="123">
        <v>15.1401227581875</v>
      </c>
      <c r="P57" s="123">
        <v>6.1295565358718296</v>
      </c>
      <c r="Q57" s="123">
        <v>10.266280228240101</v>
      </c>
    </row>
    <row r="58" spans="1:18">
      <c r="A58" s="19" t="s">
        <v>66</v>
      </c>
      <c r="B58" t="s">
        <v>72</v>
      </c>
      <c r="C58" s="41" t="s">
        <v>11</v>
      </c>
      <c r="D58" s="42" t="s">
        <v>12</v>
      </c>
      <c r="F58" s="118">
        <v>75.080300014783205</v>
      </c>
      <c r="G58" s="119">
        <v>74.298005690174094</v>
      </c>
      <c r="H58" s="120">
        <v>218.832072032311</v>
      </c>
      <c r="I58" s="121">
        <v>209.18539040440399</v>
      </c>
      <c r="J58" s="120">
        <v>164.29977621042499</v>
      </c>
      <c r="K58" s="121">
        <v>155.42057326567701</v>
      </c>
      <c r="L58" s="118">
        <v>1.0529142974191299</v>
      </c>
      <c r="M58" s="119">
        <v>4.6115465373833802</v>
      </c>
      <c r="N58" s="119">
        <v>5.7130164676267601</v>
      </c>
      <c r="O58" s="119">
        <v>8.1125139944513105</v>
      </c>
      <c r="P58" s="119">
        <v>2.2698222101715899</v>
      </c>
      <c r="Q58" s="119">
        <v>3.34663579016761</v>
      </c>
    </row>
    <row r="59" spans="1:18">
      <c r="A59" s="63" t="s">
        <v>67</v>
      </c>
      <c r="B59" t="s">
        <v>73</v>
      </c>
      <c r="C59" s="41" t="s">
        <v>11</v>
      </c>
      <c r="D59" s="42" t="s">
        <v>12</v>
      </c>
      <c r="F59" s="122">
        <v>75.918373342979905</v>
      </c>
      <c r="G59" s="123">
        <v>73.110861558399506</v>
      </c>
      <c r="H59" s="124">
        <v>171.534085773545</v>
      </c>
      <c r="I59" s="125">
        <v>164.77665984667999</v>
      </c>
      <c r="J59" s="124">
        <v>130.225887648027</v>
      </c>
      <c r="K59" s="125">
        <v>120.46963566106101</v>
      </c>
      <c r="L59" s="122">
        <v>3.8400748188938101</v>
      </c>
      <c r="M59" s="123">
        <v>4.1009606173303101</v>
      </c>
      <c r="N59" s="123">
        <v>8.0985153922229802</v>
      </c>
      <c r="O59" s="123">
        <v>10.0882124058773</v>
      </c>
      <c r="P59" s="123">
        <v>1.8406330618278699</v>
      </c>
      <c r="Q59" s="123">
        <v>5.7513895674371804</v>
      </c>
    </row>
    <row r="60" spans="1:18">
      <c r="A60" s="19" t="s">
        <v>68</v>
      </c>
      <c r="B60" t="s">
        <v>74</v>
      </c>
      <c r="C60" s="41" t="s">
        <v>11</v>
      </c>
      <c r="D60" s="42" t="s">
        <v>12</v>
      </c>
      <c r="F60" s="118">
        <v>72.641219934374604</v>
      </c>
      <c r="G60" s="119">
        <v>70.194312190395294</v>
      </c>
      <c r="H60" s="120">
        <v>142.24034727902099</v>
      </c>
      <c r="I60" s="121">
        <v>137.57266141634099</v>
      </c>
      <c r="J60" s="120">
        <v>103.32512350237199</v>
      </c>
      <c r="K60" s="121">
        <v>96.568183443222097</v>
      </c>
      <c r="L60" s="118">
        <v>3.48590600523633</v>
      </c>
      <c r="M60" s="119">
        <v>3.3928876672340502</v>
      </c>
      <c r="N60" s="119">
        <v>6.9970665474134304</v>
      </c>
      <c r="O60" s="119">
        <v>5.6465825608553999</v>
      </c>
      <c r="P60" s="119">
        <v>-1.26216916980578</v>
      </c>
      <c r="Q60" s="119">
        <v>2.17973880454405</v>
      </c>
    </row>
    <row r="61" spans="1:18">
      <c r="A61" s="63" t="s">
        <v>69</v>
      </c>
      <c r="B61" t="s">
        <v>75</v>
      </c>
      <c r="C61" s="41" t="s">
        <v>11</v>
      </c>
      <c r="D61" s="42" t="s">
        <v>12</v>
      </c>
      <c r="F61" s="122">
        <v>66.517325048287404</v>
      </c>
      <c r="G61" s="123">
        <v>64.907461403885705</v>
      </c>
      <c r="H61" s="124">
        <v>103.19867299636</v>
      </c>
      <c r="I61" s="125">
        <v>99.083261013014607</v>
      </c>
      <c r="J61" s="124">
        <v>68.644996762508299</v>
      </c>
      <c r="K61" s="125">
        <v>64.312429399733801</v>
      </c>
      <c r="L61" s="122">
        <v>2.4802443503134</v>
      </c>
      <c r="M61" s="123">
        <v>4.1534886329642298</v>
      </c>
      <c r="N61" s="123">
        <v>6.7367496504376403</v>
      </c>
      <c r="O61" s="123">
        <v>8.3201206879819694</v>
      </c>
      <c r="P61" s="123">
        <v>1.4834356889542399</v>
      </c>
      <c r="Q61" s="123">
        <v>4.0004728691334597</v>
      </c>
    </row>
    <row r="62" spans="1:18">
      <c r="A62" s="19" t="s">
        <v>70</v>
      </c>
      <c r="B62" t="s">
        <v>76</v>
      </c>
      <c r="C62" s="41" t="s">
        <v>11</v>
      </c>
      <c r="D62" s="42" t="s">
        <v>12</v>
      </c>
      <c r="F62" s="118">
        <v>57.431920295806897</v>
      </c>
      <c r="G62" s="119">
        <v>58.244046934755701</v>
      </c>
      <c r="H62" s="120">
        <v>71.7380837221516</v>
      </c>
      <c r="I62" s="121">
        <v>71.476296802309307</v>
      </c>
      <c r="J62" s="120">
        <v>41.200559065045397</v>
      </c>
      <c r="K62" s="121">
        <v>41.6306878567623</v>
      </c>
      <c r="L62" s="118">
        <v>-1.39435132290604</v>
      </c>
      <c r="M62" s="119">
        <v>0.366256971267582</v>
      </c>
      <c r="N62" s="119">
        <v>-1.03320126056256</v>
      </c>
      <c r="O62" s="119">
        <v>-1.30654149229123</v>
      </c>
      <c r="P62" s="119">
        <v>-0.27619387027797498</v>
      </c>
      <c r="Q62" s="119">
        <v>-1.6666940803000101</v>
      </c>
    </row>
  </sheetData>
  <sheetProtection selectLockedCells="1" selectUnlockedCells="1"/>
  <mergeCells count="6">
    <mergeCell ref="C6:D6"/>
    <mergeCell ref="F7:G7"/>
    <mergeCell ref="H7:I7"/>
    <mergeCell ref="J7:K7"/>
    <mergeCell ref="F1:Q1"/>
    <mergeCell ref="F6:Q6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A54F0F"/>
  </sheetPr>
  <dimension ref="A1:R62"/>
  <sheetViews>
    <sheetView workbookViewId="0">
      <selection activeCell="L26" sqref="L26"/>
    </sheetView>
  </sheetViews>
  <sheetFormatPr defaultColWidth="8.85546875" defaultRowHeight="12.75"/>
  <cols>
    <col min="1" max="1" width="50.5703125" bestFit="1" customWidth="1"/>
    <col min="2" max="2" width="21.7109375" customWidth="1"/>
    <col min="12" max="12" width="12.140625" customWidth="1"/>
  </cols>
  <sheetData>
    <row r="1" spans="1:18" ht="25.5">
      <c r="A1" s="43" t="s">
        <v>88</v>
      </c>
      <c r="B1" s="56" t="s">
        <v>60</v>
      </c>
      <c r="D1" s="46"/>
      <c r="E1" s="1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8" ht="25.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>
      <c r="A6" s="2"/>
      <c r="B6" s="27"/>
      <c r="C6" s="144" t="s">
        <v>0</v>
      </c>
      <c r="D6" s="145"/>
      <c r="E6" s="28"/>
      <c r="F6" s="148" t="s">
        <v>87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8">
      <c r="A7" s="4"/>
      <c r="B7" s="29"/>
      <c r="C7" s="3"/>
      <c r="D7" s="17"/>
      <c r="E7" s="30"/>
      <c r="F7" s="146" t="s">
        <v>1</v>
      </c>
      <c r="G7" s="147"/>
      <c r="H7" s="146" t="s">
        <v>2</v>
      </c>
      <c r="I7" s="147"/>
      <c r="J7" s="146" t="s">
        <v>3</v>
      </c>
      <c r="K7" s="147"/>
      <c r="L7" s="49" t="s">
        <v>84</v>
      </c>
      <c r="M7" s="50"/>
      <c r="N7" s="50"/>
      <c r="O7" s="50"/>
      <c r="P7" s="50"/>
      <c r="Q7" s="51"/>
    </row>
    <row r="8" spans="1:18" ht="22.5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09">
        <v>61.698051522276302</v>
      </c>
      <c r="G9" s="110">
        <v>60.935561030095798</v>
      </c>
      <c r="H9" s="111">
        <v>164.14571432377701</v>
      </c>
      <c r="I9" s="112">
        <v>159.82541170843001</v>
      </c>
      <c r="J9" s="111">
        <v>101.27470739509199</v>
      </c>
      <c r="K9" s="112">
        <v>97.390511293192603</v>
      </c>
      <c r="L9" s="109">
        <v>1.2513062640119901</v>
      </c>
      <c r="M9" s="110">
        <v>2.70313873692916</v>
      </c>
      <c r="N9" s="110">
        <v>3.9882695452812902</v>
      </c>
      <c r="O9" s="110">
        <v>4.5157152951297501</v>
      </c>
      <c r="P9" s="110">
        <v>0.507216585250304</v>
      </c>
      <c r="Q9" s="110">
        <v>1.76486968216564</v>
      </c>
      <c r="R9" s="58"/>
    </row>
    <row r="10" spans="1:18">
      <c r="A10" s="36"/>
      <c r="B10" s="19"/>
      <c r="C10" s="37"/>
      <c r="D10" s="38"/>
      <c r="E10" s="1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57"/>
    </row>
    <row r="11" spans="1:18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09">
        <v>62.023083186489401</v>
      </c>
      <c r="G11" s="110">
        <v>60.540758866069503</v>
      </c>
      <c r="H11" s="111">
        <v>134.94401931274399</v>
      </c>
      <c r="I11" s="112">
        <v>131.40064723883799</v>
      </c>
      <c r="J11" s="111">
        <v>83.696441353536102</v>
      </c>
      <c r="K11" s="112">
        <v>79.550948993319807</v>
      </c>
      <c r="L11" s="109">
        <v>2.4484733065522502</v>
      </c>
      <c r="M11" s="110">
        <v>2.6966169104676201</v>
      </c>
      <c r="N11" s="110">
        <v>5.2111161622526501</v>
      </c>
      <c r="O11" s="110">
        <v>5.9083177339233002</v>
      </c>
      <c r="P11" s="110">
        <v>0.66266911435048204</v>
      </c>
      <c r="Q11" s="110">
        <v>3.1273676972783702</v>
      </c>
      <c r="R11" s="58"/>
    </row>
    <row r="12" spans="1:18">
      <c r="A12" s="36"/>
      <c r="B12" s="19"/>
      <c r="C12" s="37"/>
      <c r="D12" s="38"/>
      <c r="E12" s="1"/>
      <c r="F12" s="114"/>
      <c r="G12" s="114"/>
      <c r="H12" s="115"/>
      <c r="I12" s="115"/>
      <c r="J12" s="115"/>
      <c r="K12" s="115"/>
      <c r="L12" s="114"/>
      <c r="M12" s="114"/>
      <c r="N12" s="114"/>
      <c r="O12" s="114"/>
      <c r="P12" s="114"/>
      <c r="Q12" s="114"/>
      <c r="R12" s="57"/>
    </row>
    <row r="13" spans="1:18">
      <c r="A13" s="39" t="s">
        <v>14</v>
      </c>
      <c r="B13" s="19"/>
      <c r="C13" s="7"/>
      <c r="D13" s="18"/>
      <c r="E13" s="1"/>
      <c r="F13" s="116"/>
      <c r="G13" s="116"/>
      <c r="H13" s="117"/>
      <c r="I13" s="117"/>
      <c r="J13" s="117"/>
      <c r="K13" s="117"/>
      <c r="L13" s="116"/>
      <c r="M13" s="116"/>
      <c r="N13" s="116"/>
      <c r="O13" s="116"/>
      <c r="P13" s="116"/>
      <c r="Q13" s="116"/>
      <c r="R13" s="57"/>
    </row>
    <row r="14" spans="1:18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09">
        <v>60.629793714237302</v>
      </c>
      <c r="G14" s="110">
        <v>57.414112577937999</v>
      </c>
      <c r="H14" s="111">
        <v>120.056171202779</v>
      </c>
      <c r="I14" s="112">
        <v>118.158067345944</v>
      </c>
      <c r="J14" s="111">
        <v>72.789808941457096</v>
      </c>
      <c r="K14" s="112">
        <v>67.8394058059163</v>
      </c>
      <c r="L14" s="109">
        <v>5.60085489771203</v>
      </c>
      <c r="M14" s="110">
        <v>1.60641071699161</v>
      </c>
      <c r="N14" s="110">
        <v>7.2972383480236402</v>
      </c>
      <c r="O14" s="110">
        <v>4.95677525316116</v>
      </c>
      <c r="P14" s="110">
        <v>-2.1812892213228001</v>
      </c>
      <c r="Q14" s="110">
        <v>3.2973948322034898</v>
      </c>
      <c r="R14" s="58"/>
    </row>
    <row r="15" spans="1:18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18">
        <v>64.553646076268706</v>
      </c>
      <c r="G15" s="119">
        <v>63.249422756713599</v>
      </c>
      <c r="H15" s="120">
        <v>118.333313284684</v>
      </c>
      <c r="I15" s="121">
        <v>115.469459669419</v>
      </c>
      <c r="J15" s="120">
        <v>76.388468248117405</v>
      </c>
      <c r="K15" s="121">
        <v>73.033766701204101</v>
      </c>
      <c r="L15" s="118">
        <v>2.0620319723260701</v>
      </c>
      <c r="M15" s="119">
        <v>2.48018274569203</v>
      </c>
      <c r="N15" s="119">
        <v>4.5933568792063904</v>
      </c>
      <c r="O15" s="119">
        <v>8.8029023209011701</v>
      </c>
      <c r="P15" s="119">
        <v>4.0246776346955899</v>
      </c>
      <c r="Q15" s="119">
        <v>6.1696997466321504</v>
      </c>
      <c r="R15" s="58"/>
    </row>
    <row r="16" spans="1:18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22">
        <v>53.816136950068802</v>
      </c>
      <c r="G16" s="123">
        <v>54.363224881697498</v>
      </c>
      <c r="H16" s="124">
        <v>121.813039110302</v>
      </c>
      <c r="I16" s="125">
        <v>119.771174248005</v>
      </c>
      <c r="J16" s="124">
        <v>65.555071950641306</v>
      </c>
      <c r="K16" s="125">
        <v>65.111472799892894</v>
      </c>
      <c r="L16" s="122">
        <v>-1.0063566552927401</v>
      </c>
      <c r="M16" s="123">
        <v>1.70480491246529</v>
      </c>
      <c r="N16" s="123">
        <v>0.68129183947619698</v>
      </c>
      <c r="O16" s="123">
        <v>1.8144149407875201</v>
      </c>
      <c r="P16" s="123">
        <v>1.1254554650708599</v>
      </c>
      <c r="Q16" s="123">
        <v>0.107772713803019</v>
      </c>
      <c r="R16" s="58"/>
    </row>
    <row r="17" spans="1:18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18">
        <v>67.8503001482607</v>
      </c>
      <c r="G17" s="119">
        <v>66.515361620128502</v>
      </c>
      <c r="H17" s="120">
        <v>195.57336453941801</v>
      </c>
      <c r="I17" s="121">
        <v>198.98500399099001</v>
      </c>
      <c r="J17" s="120">
        <v>132.697114850047</v>
      </c>
      <c r="K17" s="121">
        <v>132.35559497443401</v>
      </c>
      <c r="L17" s="118">
        <v>2.0069627460736701</v>
      </c>
      <c r="M17" s="119">
        <v>-1.7145208850645901</v>
      </c>
      <c r="N17" s="119">
        <v>0.25803206557217401</v>
      </c>
      <c r="O17" s="119">
        <v>0.59093127392435896</v>
      </c>
      <c r="P17" s="119">
        <v>0.33204243240527298</v>
      </c>
      <c r="Q17" s="119">
        <v>2.3456691463984698</v>
      </c>
      <c r="R17" s="58"/>
    </row>
    <row r="18" spans="1:18">
      <c r="A18" s="36"/>
      <c r="B18" s="19"/>
      <c r="C18" s="37"/>
      <c r="D18" s="38"/>
      <c r="E18" s="1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57"/>
    </row>
    <row r="19" spans="1:18">
      <c r="A19" s="39" t="s">
        <v>19</v>
      </c>
      <c r="B19" s="19"/>
      <c r="C19" s="7"/>
      <c r="D19" s="18"/>
      <c r="E19" s="1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57"/>
    </row>
    <row r="20" spans="1:18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09">
        <v>73.978137031934295</v>
      </c>
      <c r="G20" s="110">
        <v>72.556940904083305</v>
      </c>
      <c r="H20" s="111">
        <v>216.674931217655</v>
      </c>
      <c r="I20" s="112">
        <v>205.18274440369399</v>
      </c>
      <c r="J20" s="111">
        <v>160.29207753004599</v>
      </c>
      <c r="K20" s="112">
        <v>148.874322602364</v>
      </c>
      <c r="L20" s="109">
        <v>1.95873214904372</v>
      </c>
      <c r="M20" s="110">
        <v>5.6009518964958396</v>
      </c>
      <c r="N20" s="110">
        <v>7.6693916909887099</v>
      </c>
      <c r="O20" s="110">
        <v>7.5901898850425598</v>
      </c>
      <c r="P20" s="110">
        <v>-7.3560187071044697E-2</v>
      </c>
      <c r="Q20" s="110">
        <v>1.8837311149396201</v>
      </c>
      <c r="R20" s="58"/>
    </row>
    <row r="21" spans="1:18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18">
        <v>65.196206461004905</v>
      </c>
      <c r="G21" s="119">
        <v>62.343800645882297</v>
      </c>
      <c r="H21" s="120">
        <v>156.87337902002301</v>
      </c>
      <c r="I21" s="121">
        <v>151.621835832626</v>
      </c>
      <c r="J21" s="120">
        <v>102.27549206824899</v>
      </c>
      <c r="K21" s="121">
        <v>94.5268150671195</v>
      </c>
      <c r="L21" s="118">
        <v>4.5752838062030001</v>
      </c>
      <c r="M21" s="119">
        <v>3.4635797400545201</v>
      </c>
      <c r="N21" s="119">
        <v>8.1973321492191609</v>
      </c>
      <c r="O21" s="119">
        <v>9.57680681791118</v>
      </c>
      <c r="P21" s="119">
        <v>1.274961814021</v>
      </c>
      <c r="Q21" s="119">
        <v>5.9085787416361697</v>
      </c>
      <c r="R21" s="58"/>
    </row>
    <row r="22" spans="1:18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22">
        <v>67.693773483216404</v>
      </c>
      <c r="G22" s="123">
        <v>65.069621994923395</v>
      </c>
      <c r="H22" s="124">
        <v>162.883099199187</v>
      </c>
      <c r="I22" s="125">
        <v>158.80164469466999</v>
      </c>
      <c r="J22" s="124">
        <v>110.26171621434</v>
      </c>
      <c r="K22" s="125">
        <v>103.33162992454299</v>
      </c>
      <c r="L22" s="122">
        <v>4.0328365339170702</v>
      </c>
      <c r="M22" s="123">
        <v>2.5701588370598998</v>
      </c>
      <c r="N22" s="123">
        <v>6.7066456755376196</v>
      </c>
      <c r="O22" s="123">
        <v>6.8414970498287397</v>
      </c>
      <c r="P22" s="123">
        <v>0.12637579734364801</v>
      </c>
      <c r="Q22" s="123">
        <v>4.1643088605860203</v>
      </c>
      <c r="R22" s="58"/>
    </row>
    <row r="23" spans="1:18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18">
        <v>69.561612530669194</v>
      </c>
      <c r="G23" s="119">
        <v>67.754245168578294</v>
      </c>
      <c r="H23" s="120">
        <v>171.419833252877</v>
      </c>
      <c r="I23" s="121">
        <v>167.70230269779299</v>
      </c>
      <c r="J23" s="120">
        <v>119.242400208086</v>
      </c>
      <c r="K23" s="121">
        <v>113.62542932321401</v>
      </c>
      <c r="L23" s="118">
        <v>2.6675337576177598</v>
      </c>
      <c r="M23" s="119">
        <v>2.2167438939603898</v>
      </c>
      <c r="N23" s="119">
        <v>4.9434100432694699</v>
      </c>
      <c r="O23" s="119">
        <v>4.5241514004943797</v>
      </c>
      <c r="P23" s="119">
        <v>-0.39950926180331697</v>
      </c>
      <c r="Q23" s="119">
        <v>2.2573674513910298</v>
      </c>
      <c r="R23" s="58"/>
    </row>
    <row r="24" spans="1:18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22">
        <v>64.230035010355905</v>
      </c>
      <c r="G24" s="123">
        <v>61.120638142410797</v>
      </c>
      <c r="H24" s="124">
        <v>106.28436494795299</v>
      </c>
      <c r="I24" s="125">
        <v>103.694655516889</v>
      </c>
      <c r="J24" s="124">
        <v>68.266484816604901</v>
      </c>
      <c r="K24" s="125">
        <v>63.378835171497698</v>
      </c>
      <c r="L24" s="122">
        <v>5.0873108698573297</v>
      </c>
      <c r="M24" s="123">
        <v>2.4974377108969299</v>
      </c>
      <c r="N24" s="123">
        <v>7.7118010008886397</v>
      </c>
      <c r="O24" s="123">
        <v>7.2667378765351502</v>
      </c>
      <c r="P24" s="123">
        <v>-0.41319810848749999</v>
      </c>
      <c r="Q24" s="123">
        <v>4.6530920890827003</v>
      </c>
      <c r="R24" s="58"/>
    </row>
    <row r="25" spans="1:18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18">
        <v>72.357305417810196</v>
      </c>
      <c r="G25" s="119">
        <v>70.552374604967497</v>
      </c>
      <c r="H25" s="120">
        <v>142.40211001806199</v>
      </c>
      <c r="I25" s="121">
        <v>135.465645215065</v>
      </c>
      <c r="J25" s="120">
        <v>103.03832966717501</v>
      </c>
      <c r="K25" s="121">
        <v>95.574229473169595</v>
      </c>
      <c r="L25" s="118">
        <v>2.5582849945854602</v>
      </c>
      <c r="M25" s="119">
        <v>5.1204604621222503</v>
      </c>
      <c r="N25" s="119">
        <v>7.8097414283638704</v>
      </c>
      <c r="O25" s="119">
        <v>12.7360213530342</v>
      </c>
      <c r="P25" s="119">
        <v>4.5694200351493803</v>
      </c>
      <c r="Q25" s="119">
        <v>7.2446038168336599</v>
      </c>
      <c r="R25" s="58"/>
    </row>
    <row r="26" spans="1:18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22">
        <v>49.397588180728</v>
      </c>
      <c r="G26" s="123">
        <v>47.049550502207602</v>
      </c>
      <c r="H26" s="124">
        <v>137.088096095677</v>
      </c>
      <c r="I26" s="125">
        <v>138.64982742464699</v>
      </c>
      <c r="J26" s="124">
        <v>67.718213154143697</v>
      </c>
      <c r="K26" s="125">
        <v>65.234120575383201</v>
      </c>
      <c r="L26" s="122">
        <v>4.9905634665101903</v>
      </c>
      <c r="M26" s="123">
        <v>-1.12638533922315</v>
      </c>
      <c r="N26" s="123">
        <v>3.8079651520556399</v>
      </c>
      <c r="O26" s="123">
        <v>-6.6960966299112901</v>
      </c>
      <c r="P26" s="123">
        <v>-10.118743553619201</v>
      </c>
      <c r="Q26" s="123">
        <v>-5.6331624061658196</v>
      </c>
      <c r="R26" s="58"/>
    </row>
    <row r="27" spans="1:18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18">
        <v>58.300026130128003</v>
      </c>
      <c r="G27" s="119">
        <v>55.387037608654602</v>
      </c>
      <c r="H27" s="120">
        <v>139.71451853212301</v>
      </c>
      <c r="I27" s="121">
        <v>137.401828875988</v>
      </c>
      <c r="J27" s="120">
        <v>81.453600811810801</v>
      </c>
      <c r="K27" s="121">
        <v>76.102802634523101</v>
      </c>
      <c r="L27" s="118">
        <v>5.2593325934048503</v>
      </c>
      <c r="M27" s="119">
        <v>1.6831578408046499</v>
      </c>
      <c r="N27" s="119">
        <v>7.0310133031293898</v>
      </c>
      <c r="O27" s="119">
        <v>7.8797310829689602</v>
      </c>
      <c r="P27" s="119">
        <v>0.79296435084274097</v>
      </c>
      <c r="Q27" s="119">
        <v>6.0940015768055504</v>
      </c>
      <c r="R27" s="58"/>
    </row>
    <row r="28" spans="1:18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22">
        <v>65.118143250351395</v>
      </c>
      <c r="G28" s="123">
        <v>62.8196194112952</v>
      </c>
      <c r="H28" s="124">
        <v>121.945933546243</v>
      </c>
      <c r="I28" s="125">
        <v>117.58303562582699</v>
      </c>
      <c r="J28" s="124">
        <v>79.408927694621298</v>
      </c>
      <c r="K28" s="125">
        <v>73.865215472392805</v>
      </c>
      <c r="L28" s="122">
        <v>3.65892671843041</v>
      </c>
      <c r="M28" s="123">
        <v>3.7104824664497502</v>
      </c>
      <c r="N28" s="123">
        <v>7.5051730192277697</v>
      </c>
      <c r="O28" s="123">
        <v>9.5609329791317101</v>
      </c>
      <c r="P28" s="123">
        <v>1.9122428271765599</v>
      </c>
      <c r="Q28" s="123">
        <v>5.6411371093318099</v>
      </c>
      <c r="R28" s="58"/>
    </row>
    <row r="29" spans="1:18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18">
        <v>64.845994757105899</v>
      </c>
      <c r="G29" s="119">
        <v>61.209275010999399</v>
      </c>
      <c r="H29" s="120">
        <v>91.869317657572793</v>
      </c>
      <c r="I29" s="121">
        <v>90.403863775332596</v>
      </c>
      <c r="J29" s="120">
        <v>59.573572911618598</v>
      </c>
      <c r="K29" s="121">
        <v>55.335549598812698</v>
      </c>
      <c r="L29" s="118">
        <v>5.9414520845949497</v>
      </c>
      <c r="M29" s="119">
        <v>1.62100802005765</v>
      </c>
      <c r="N29" s="119">
        <v>7.6587715194517703</v>
      </c>
      <c r="O29" s="119">
        <v>5.87264109411585</v>
      </c>
      <c r="P29" s="119">
        <v>-1.6590663260663301</v>
      </c>
      <c r="Q29" s="119">
        <v>4.18381312771373</v>
      </c>
      <c r="R29" s="58"/>
    </row>
    <row r="30" spans="1:18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22">
        <v>70.329230971360403</v>
      </c>
      <c r="G30" s="123">
        <v>66.232647263315798</v>
      </c>
      <c r="H30" s="124">
        <v>98.907950743790394</v>
      </c>
      <c r="I30" s="125">
        <v>95.2682337773402</v>
      </c>
      <c r="J30" s="124">
        <v>69.561201127639805</v>
      </c>
      <c r="K30" s="125">
        <v>63.098673231736797</v>
      </c>
      <c r="L30" s="122">
        <v>6.1851426408462897</v>
      </c>
      <c r="M30" s="123">
        <v>3.8204938016977699</v>
      </c>
      <c r="N30" s="123">
        <v>10.241939433763701</v>
      </c>
      <c r="O30" s="123">
        <v>7.9318540498386296</v>
      </c>
      <c r="P30" s="123">
        <v>-2.0954687442822801</v>
      </c>
      <c r="Q30" s="123">
        <v>3.9600661657357898</v>
      </c>
      <c r="R30" s="58"/>
    </row>
    <row r="31" spans="1:18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18">
        <v>66.672869204177005</v>
      </c>
      <c r="G31" s="119">
        <v>65.292094679119501</v>
      </c>
      <c r="H31" s="120">
        <v>194.64639777805399</v>
      </c>
      <c r="I31" s="121">
        <v>190.130241280327</v>
      </c>
      <c r="J31" s="120">
        <v>129.776338201204</v>
      </c>
      <c r="K31" s="121">
        <v>124.140017150389</v>
      </c>
      <c r="L31" s="118">
        <v>2.1147652435465099</v>
      </c>
      <c r="M31" s="119">
        <v>2.3752962534077899</v>
      </c>
      <c r="N31" s="119">
        <v>4.5402934365526404</v>
      </c>
      <c r="O31" s="119">
        <v>4.5402934365526404</v>
      </c>
      <c r="P31" s="119">
        <v>0</v>
      </c>
      <c r="Q31" s="119">
        <v>2.1147652435465099</v>
      </c>
      <c r="R31" s="58"/>
    </row>
    <row r="32" spans="1:18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22">
        <v>63.4869591733829</v>
      </c>
      <c r="G32" s="123">
        <v>61.591888142523302</v>
      </c>
      <c r="H32" s="124">
        <v>114.67557946400299</v>
      </c>
      <c r="I32" s="125">
        <v>111.359939923563</v>
      </c>
      <c r="J32" s="124">
        <v>72.804038316152102</v>
      </c>
      <c r="K32" s="125">
        <v>68.588689633302295</v>
      </c>
      <c r="L32" s="122">
        <v>3.0768191851407298</v>
      </c>
      <c r="M32" s="123">
        <v>2.97740780276632</v>
      </c>
      <c r="N32" s="123">
        <v>6.1458364424024401</v>
      </c>
      <c r="O32" s="123">
        <v>7.7505178510296799</v>
      </c>
      <c r="P32" s="123">
        <v>1.51177046826323</v>
      </c>
      <c r="Q32" s="123">
        <v>4.6351040972067796</v>
      </c>
      <c r="R32" s="58"/>
    </row>
    <row r="33" spans="1:18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18">
        <v>61.616068017897</v>
      </c>
      <c r="G33" s="119">
        <v>60.524757255916697</v>
      </c>
      <c r="H33" s="120">
        <v>97.966262666384296</v>
      </c>
      <c r="I33" s="121">
        <v>96.191279614515594</v>
      </c>
      <c r="J33" s="120">
        <v>60.362959039110997</v>
      </c>
      <c r="K33" s="121">
        <v>58.2195384880457</v>
      </c>
      <c r="L33" s="118">
        <v>1.80308160075041</v>
      </c>
      <c r="M33" s="119">
        <v>1.8452639979235701</v>
      </c>
      <c r="N33" s="119">
        <v>3.6816172143058199</v>
      </c>
      <c r="O33" s="119">
        <v>3.4105761468749698</v>
      </c>
      <c r="P33" s="119">
        <v>-0.26141670501784198</v>
      </c>
      <c r="Q33" s="119">
        <v>1.53695133922311</v>
      </c>
      <c r="R33" s="58"/>
    </row>
    <row r="34" spans="1:18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22">
        <v>64.943583850490896</v>
      </c>
      <c r="G34" s="123">
        <v>64.051773220137406</v>
      </c>
      <c r="H34" s="124">
        <v>100.266342344506</v>
      </c>
      <c r="I34" s="125">
        <v>95.849763031806603</v>
      </c>
      <c r="J34" s="124">
        <v>65.116556114324794</v>
      </c>
      <c r="K34" s="125">
        <v>61.3934728491719</v>
      </c>
      <c r="L34" s="122">
        <v>1.3923277772318099</v>
      </c>
      <c r="M34" s="123">
        <v>4.6078145349552901</v>
      </c>
      <c r="N34" s="123">
        <v>6.0642981938806102</v>
      </c>
      <c r="O34" s="123">
        <v>17.244951645202601</v>
      </c>
      <c r="P34" s="123">
        <v>10.541392006275499</v>
      </c>
      <c r="Q34" s="123">
        <v>12.080490512517599</v>
      </c>
      <c r="R34" s="58"/>
    </row>
    <row r="35" spans="1:18">
      <c r="A35" s="40" t="s">
        <v>17</v>
      </c>
      <c r="B35" s="40" t="s">
        <v>46</v>
      </c>
      <c r="C35" s="41" t="s">
        <v>11</v>
      </c>
      <c r="D35" s="42" t="s">
        <v>12</v>
      </c>
      <c r="E35" s="19"/>
      <c r="F35" s="118">
        <v>47.734758198370798</v>
      </c>
      <c r="G35" s="119">
        <v>49.460795718128701</v>
      </c>
      <c r="H35" s="120">
        <v>114.763935495832</v>
      </c>
      <c r="I35" s="121">
        <v>111.26984821343</v>
      </c>
      <c r="J35" s="120">
        <v>54.782287107869998</v>
      </c>
      <c r="K35" s="121">
        <v>55.034952320716798</v>
      </c>
      <c r="L35" s="118">
        <v>-3.4897083532468298</v>
      </c>
      <c r="M35" s="119">
        <v>3.1401923688256801</v>
      </c>
      <c r="N35" s="119">
        <v>-0.45909953982407697</v>
      </c>
      <c r="O35" s="119">
        <v>-1.2888416299437899</v>
      </c>
      <c r="P35" s="119">
        <v>-0.83356900157003799</v>
      </c>
      <c r="Q35" s="119">
        <v>-4.2941882277390002</v>
      </c>
      <c r="R35" s="58"/>
    </row>
    <row r="36" spans="1:18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22">
        <v>58.057698946070801</v>
      </c>
      <c r="G36" s="123">
        <v>58.711809105138997</v>
      </c>
      <c r="H36" s="124">
        <v>109.64195812868201</v>
      </c>
      <c r="I36" s="125">
        <v>111.67467690600201</v>
      </c>
      <c r="J36" s="124">
        <v>63.6555979689278</v>
      </c>
      <c r="K36" s="125">
        <v>65.566223123832799</v>
      </c>
      <c r="L36" s="122">
        <v>-1.1141032256335299</v>
      </c>
      <c r="M36" s="123">
        <v>-1.8202146033789199</v>
      </c>
      <c r="N36" s="123">
        <v>-2.9140387594027599</v>
      </c>
      <c r="O36" s="123">
        <v>0.59715390205276397</v>
      </c>
      <c r="P36" s="123">
        <v>3.61658124057106</v>
      </c>
      <c r="Q36" s="123">
        <v>2.4621855666786598</v>
      </c>
      <c r="R36" s="58"/>
    </row>
    <row r="37" spans="1:18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18">
        <v>62.7766755297556</v>
      </c>
      <c r="G37" s="119">
        <v>60.920390551247003</v>
      </c>
      <c r="H37" s="120">
        <v>174.33005961269899</v>
      </c>
      <c r="I37" s="121">
        <v>171.423655179528</v>
      </c>
      <c r="J37" s="120">
        <v>109.438615873893</v>
      </c>
      <c r="K37" s="121">
        <v>104.431960232591</v>
      </c>
      <c r="L37" s="118">
        <v>3.0470667730650902</v>
      </c>
      <c r="M37" s="119">
        <v>1.6954512083684601</v>
      </c>
      <c r="N37" s="119">
        <v>4.7941795118572799</v>
      </c>
      <c r="O37" s="119">
        <v>8.1623144220919794</v>
      </c>
      <c r="P37" s="119">
        <v>3.2140476941790399</v>
      </c>
      <c r="Q37" s="119">
        <v>6.35904864660393</v>
      </c>
      <c r="R37" s="58"/>
    </row>
    <row r="38" spans="1:18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22">
        <v>53.9987633585136</v>
      </c>
      <c r="G38" s="123">
        <v>60.581548001452397</v>
      </c>
      <c r="H38" s="124">
        <v>110.68013573328901</v>
      </c>
      <c r="I38" s="125">
        <v>112.340425811171</v>
      </c>
      <c r="J38" s="124">
        <v>59.765904579500699</v>
      </c>
      <c r="K38" s="125">
        <v>68.057568987830805</v>
      </c>
      <c r="L38" s="122">
        <v>-10.865989496968499</v>
      </c>
      <c r="M38" s="123">
        <v>-1.4779097247436901</v>
      </c>
      <c r="N38" s="123">
        <v>-12.1833097062469</v>
      </c>
      <c r="O38" s="123">
        <v>-10.476819065276899</v>
      </c>
      <c r="P38" s="123">
        <v>1.9432418088880099</v>
      </c>
      <c r="Q38" s="123">
        <v>-9.1339001389349903</v>
      </c>
      <c r="R38" s="58"/>
    </row>
    <row r="39" spans="1:18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18">
        <v>54.395516762228397</v>
      </c>
      <c r="G39" s="119">
        <v>54.519989185503803</v>
      </c>
      <c r="H39" s="120">
        <v>110.163740570893</v>
      </c>
      <c r="I39" s="121">
        <v>103.92425142354401</v>
      </c>
      <c r="J39" s="120">
        <v>59.924135968138103</v>
      </c>
      <c r="K39" s="121">
        <v>56.659490637232402</v>
      </c>
      <c r="L39" s="118">
        <v>-0.22830603075123501</v>
      </c>
      <c r="M39" s="119">
        <v>6.00388173297448</v>
      </c>
      <c r="N39" s="119">
        <v>5.7618684781476901</v>
      </c>
      <c r="O39" s="119">
        <v>8.3481365953097093</v>
      </c>
      <c r="P39" s="119">
        <v>2.44536916222919</v>
      </c>
      <c r="Q39" s="119">
        <v>2.2114802062064598</v>
      </c>
      <c r="R39" s="58"/>
    </row>
    <row r="40" spans="1:18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22">
        <v>50.468856978657598</v>
      </c>
      <c r="G40" s="123">
        <v>52.692427927283497</v>
      </c>
      <c r="H40" s="124">
        <v>115.28458444546401</v>
      </c>
      <c r="I40" s="125">
        <v>117.087202382149</v>
      </c>
      <c r="J40" s="124">
        <v>58.1828120422213</v>
      </c>
      <c r="K40" s="125">
        <v>61.696089727286598</v>
      </c>
      <c r="L40" s="122">
        <v>-4.21990603980987</v>
      </c>
      <c r="M40" s="123">
        <v>-1.5395516333214301</v>
      </c>
      <c r="N40" s="123">
        <v>-5.6944900407707797</v>
      </c>
      <c r="O40" s="123">
        <v>-4.5768378580507196</v>
      </c>
      <c r="P40" s="123">
        <v>1.1851398536556901</v>
      </c>
      <c r="Q40" s="123">
        <v>-3.08477797441879</v>
      </c>
      <c r="R40" s="58"/>
    </row>
    <row r="41" spans="1:18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18">
        <v>56.760786750819101</v>
      </c>
      <c r="G41" s="119">
        <v>55.345706959967401</v>
      </c>
      <c r="H41" s="120">
        <v>126.24669316166</v>
      </c>
      <c r="I41" s="121">
        <v>122.78742448631399</v>
      </c>
      <c r="J41" s="120">
        <v>71.658616285451401</v>
      </c>
      <c r="K41" s="121">
        <v>67.957568139886703</v>
      </c>
      <c r="L41" s="118">
        <v>2.5568013646935599</v>
      </c>
      <c r="M41" s="119">
        <v>2.8172825432398398</v>
      </c>
      <c r="N41" s="119">
        <v>5.4461162264462297</v>
      </c>
      <c r="O41" s="119">
        <v>3.23195566266571</v>
      </c>
      <c r="P41" s="119">
        <v>-2.0998028595245701</v>
      </c>
      <c r="Q41" s="119">
        <v>0.40331071700079502</v>
      </c>
      <c r="R41" s="58"/>
    </row>
    <row r="42" spans="1:18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22">
        <v>56.372832210418601</v>
      </c>
      <c r="G42" s="123">
        <v>60.639425580716697</v>
      </c>
      <c r="H42" s="124">
        <v>126.438005881181</v>
      </c>
      <c r="I42" s="125">
        <v>125.18738681423</v>
      </c>
      <c r="J42" s="124">
        <v>71.276684905597804</v>
      </c>
      <c r="K42" s="125">
        <v>75.912912263659607</v>
      </c>
      <c r="L42" s="122">
        <v>-7.03600558454976</v>
      </c>
      <c r="M42" s="123">
        <v>0.99899766164677195</v>
      </c>
      <c r="N42" s="123">
        <v>-6.1072974541659804</v>
      </c>
      <c r="O42" s="123">
        <v>-5.7535651080046701</v>
      </c>
      <c r="P42" s="123">
        <v>0.37674104224301203</v>
      </c>
      <c r="Q42" s="123">
        <v>-6.68577206307826</v>
      </c>
      <c r="R42" s="57"/>
    </row>
    <row r="43" spans="1:18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18">
        <v>50.823342880523697</v>
      </c>
      <c r="G43" s="119">
        <v>49.790525831355403</v>
      </c>
      <c r="H43" s="120">
        <v>102.44974058516701</v>
      </c>
      <c r="I43" s="121">
        <v>102.79105926509</v>
      </c>
      <c r="J43" s="120">
        <v>52.068382937806803</v>
      </c>
      <c r="K43" s="121">
        <v>51.180208915708697</v>
      </c>
      <c r="L43" s="118">
        <v>2.0743244461135202</v>
      </c>
      <c r="M43" s="119">
        <v>-0.33205094135909502</v>
      </c>
      <c r="N43" s="119">
        <v>1.73538569090427</v>
      </c>
      <c r="O43" s="119">
        <v>2.8564324252444702</v>
      </c>
      <c r="P43" s="119">
        <v>1.10192410116397</v>
      </c>
      <c r="Q43" s="119">
        <v>3.1991060282855601</v>
      </c>
      <c r="R43" s="57"/>
    </row>
    <row r="44" spans="1:18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22">
        <v>68.378614337929207</v>
      </c>
      <c r="G44" s="123">
        <v>68.398770285702895</v>
      </c>
      <c r="H44" s="124">
        <v>109.37432209472701</v>
      </c>
      <c r="I44" s="125">
        <v>107.148666562841</v>
      </c>
      <c r="J44" s="124">
        <v>74.788645889877998</v>
      </c>
      <c r="K44" s="125">
        <v>73.288370306511894</v>
      </c>
      <c r="L44" s="122">
        <v>-2.94682896921711E-2</v>
      </c>
      <c r="M44" s="123">
        <v>2.0771658698897402</v>
      </c>
      <c r="N44" s="123">
        <v>2.0470854749416501</v>
      </c>
      <c r="O44" s="123">
        <v>11.768925206083599</v>
      </c>
      <c r="P44" s="123">
        <v>9.5268176311897506</v>
      </c>
      <c r="Q44" s="123">
        <v>9.4945419512795795</v>
      </c>
      <c r="R44" s="57"/>
    </row>
    <row r="45" spans="1:18">
      <c r="B45" s="19"/>
      <c r="C45" s="41"/>
      <c r="D45" s="42"/>
      <c r="F45" s="59"/>
      <c r="G45" s="60"/>
      <c r="H45" s="61"/>
      <c r="I45" s="62"/>
      <c r="J45" s="61"/>
      <c r="K45" s="62"/>
      <c r="L45" s="59"/>
      <c r="M45" s="60"/>
      <c r="N45" s="60"/>
      <c r="O45" s="60"/>
      <c r="P45" s="60"/>
      <c r="Q45" s="60"/>
    </row>
    <row r="46" spans="1:18">
      <c r="B46" s="19"/>
      <c r="C46" s="41"/>
      <c r="D46" s="42"/>
    </row>
    <row r="47" spans="1:18">
      <c r="A47" s="33" t="s">
        <v>50</v>
      </c>
      <c r="B47" s="19" t="s">
        <v>50</v>
      </c>
      <c r="C47" s="41" t="s">
        <v>11</v>
      </c>
      <c r="D47" s="42" t="s">
        <v>12</v>
      </c>
      <c r="F47" s="109">
        <v>63.173766758012398</v>
      </c>
      <c r="G47" s="110">
        <v>61.621373015046103</v>
      </c>
      <c r="H47" s="111">
        <v>127.39896475774999</v>
      </c>
      <c r="I47" s="112">
        <v>124.18300329541999</v>
      </c>
      <c r="J47" s="111">
        <v>80.482724848183594</v>
      </c>
      <c r="K47" s="112">
        <v>76.523271681958306</v>
      </c>
      <c r="L47" s="109">
        <v>2.51924562373389</v>
      </c>
      <c r="M47" s="110">
        <v>2.5896953504006199</v>
      </c>
      <c r="N47" s="110">
        <v>5.1741817609175298</v>
      </c>
      <c r="O47" s="110">
        <v>8.5207851142035498</v>
      </c>
      <c r="P47" s="110">
        <v>3.1819628137383802</v>
      </c>
      <c r="Q47" s="110">
        <v>5.7813698964062201</v>
      </c>
    </row>
    <row r="48" spans="1:18">
      <c r="A48" s="40" t="s">
        <v>51</v>
      </c>
      <c r="B48" s="19" t="s">
        <v>51</v>
      </c>
      <c r="C48" s="41" t="s">
        <v>11</v>
      </c>
      <c r="D48" s="42" t="s">
        <v>12</v>
      </c>
      <c r="F48" s="118">
        <v>50.760389729122501</v>
      </c>
      <c r="G48" s="119">
        <v>54.593060420874899</v>
      </c>
      <c r="H48" s="120">
        <v>110.395343700791</v>
      </c>
      <c r="I48" s="121">
        <v>110.94764336699301</v>
      </c>
      <c r="J48" s="120">
        <v>56.037106705326103</v>
      </c>
      <c r="K48" s="121">
        <v>60.569713978879498</v>
      </c>
      <c r="L48" s="118">
        <v>-7.02043567846379</v>
      </c>
      <c r="M48" s="119">
        <v>-0.49780207081543898</v>
      </c>
      <c r="N48" s="119">
        <v>-7.48328987509157</v>
      </c>
      <c r="O48" s="119">
        <v>-9.4372851846922803</v>
      </c>
      <c r="P48" s="119">
        <v>-2.1120458206550898</v>
      </c>
      <c r="Q48" s="119">
        <v>-8.98420668078011</v>
      </c>
    </row>
    <row r="49" spans="1:17">
      <c r="A49" s="40" t="s">
        <v>52</v>
      </c>
      <c r="B49" s="19" t="s">
        <v>52</v>
      </c>
      <c r="C49" s="41" t="s">
        <v>11</v>
      </c>
      <c r="D49" s="42" t="s">
        <v>12</v>
      </c>
      <c r="F49" s="122">
        <v>48.559751856721903</v>
      </c>
      <c r="G49" s="123">
        <v>47.543079157522399</v>
      </c>
      <c r="H49" s="124">
        <v>108.34655637012</v>
      </c>
      <c r="I49" s="125">
        <v>110.738514667334</v>
      </c>
      <c r="J49" s="124">
        <v>52.612818918634098</v>
      </c>
      <c r="K49" s="125">
        <v>52.648499686155503</v>
      </c>
      <c r="L49" s="122">
        <v>2.1384241770102501</v>
      </c>
      <c r="M49" s="123">
        <v>-2.1600057616806101</v>
      </c>
      <c r="N49" s="123">
        <v>-6.7771670102949294E-2</v>
      </c>
      <c r="O49" s="123">
        <v>-6.7771670102949294E-2</v>
      </c>
      <c r="P49" s="123">
        <v>0</v>
      </c>
      <c r="Q49" s="123">
        <v>2.1384241770102501</v>
      </c>
    </row>
    <row r="50" spans="1:17">
      <c r="A50" s="40" t="s">
        <v>53</v>
      </c>
      <c r="B50" s="19" t="s">
        <v>53</v>
      </c>
      <c r="C50" s="41" t="s">
        <v>11</v>
      </c>
      <c r="D50" s="42" t="s">
        <v>12</v>
      </c>
      <c r="F50" s="118">
        <v>60.605416342994602</v>
      </c>
      <c r="G50" s="119">
        <v>57.353150239940099</v>
      </c>
      <c r="H50" s="120">
        <v>119.780832871586</v>
      </c>
      <c r="I50" s="121">
        <v>117.88941027219801</v>
      </c>
      <c r="J50" s="120">
        <v>72.593672460931501</v>
      </c>
      <c r="K50" s="121">
        <v>67.613290590393305</v>
      </c>
      <c r="L50" s="118">
        <v>5.6705971501973904</v>
      </c>
      <c r="M50" s="119">
        <v>1.6044041572699099</v>
      </c>
      <c r="N50" s="119">
        <v>7.3659806038871096</v>
      </c>
      <c r="O50" s="119">
        <v>5.0181787841991996</v>
      </c>
      <c r="P50" s="119">
        <v>-2.1867278689977301</v>
      </c>
      <c r="Q50" s="119">
        <v>3.3598687529776901</v>
      </c>
    </row>
    <row r="51" spans="1:17">
      <c r="A51" s="40" t="s">
        <v>54</v>
      </c>
      <c r="B51" s="19" t="s">
        <v>54</v>
      </c>
      <c r="C51" s="41" t="s">
        <v>11</v>
      </c>
      <c r="D51" s="42" t="s">
        <v>12</v>
      </c>
      <c r="F51" s="122">
        <v>68.984405579503004</v>
      </c>
      <c r="G51" s="123">
        <v>66.805478294458297</v>
      </c>
      <c r="H51" s="124">
        <v>160.06318693654799</v>
      </c>
      <c r="I51" s="125">
        <v>154.43265106468701</v>
      </c>
      <c r="J51" s="124">
        <v>110.41863805978601</v>
      </c>
      <c r="K51" s="125">
        <v>103.169471186576</v>
      </c>
      <c r="L51" s="122">
        <v>3.2615997080967798</v>
      </c>
      <c r="M51" s="123">
        <v>3.6459491131205102</v>
      </c>
      <c r="N51" s="123">
        <v>7.0264650868481899</v>
      </c>
      <c r="O51" s="123">
        <v>8.0459871010330897</v>
      </c>
      <c r="P51" s="123">
        <v>0.95258870164271303</v>
      </c>
      <c r="Q51" s="123">
        <v>4.2452580400516302</v>
      </c>
    </row>
    <row r="52" spans="1:17">
      <c r="A52" s="40" t="s">
        <v>55</v>
      </c>
      <c r="B52" s="19" t="s">
        <v>55</v>
      </c>
      <c r="C52" s="41" t="s">
        <v>11</v>
      </c>
      <c r="D52" s="42" t="s">
        <v>12</v>
      </c>
      <c r="F52" s="118">
        <v>52.506958741840002</v>
      </c>
      <c r="G52" s="119">
        <v>52.004038170059701</v>
      </c>
      <c r="H52" s="120">
        <v>106.21622603673001</v>
      </c>
      <c r="I52" s="121">
        <v>103.347081726181</v>
      </c>
      <c r="J52" s="120">
        <v>55.770909982245499</v>
      </c>
      <c r="K52" s="121">
        <v>53.744655828526298</v>
      </c>
      <c r="L52" s="118">
        <v>0.96707984509898604</v>
      </c>
      <c r="M52" s="119">
        <v>2.7762218948287698</v>
      </c>
      <c r="N52" s="119">
        <v>3.7701500223278699</v>
      </c>
      <c r="O52" s="119">
        <v>5.5660911549423604</v>
      </c>
      <c r="P52" s="119">
        <v>1.73069146785281</v>
      </c>
      <c r="Q52" s="119">
        <v>2.7145084813182399</v>
      </c>
    </row>
    <row r="53" spans="1:17">
      <c r="A53" s="40" t="s">
        <v>56</v>
      </c>
      <c r="B53" s="19" t="s">
        <v>56</v>
      </c>
      <c r="C53" s="41" t="s">
        <v>11</v>
      </c>
      <c r="D53" s="42" t="s">
        <v>12</v>
      </c>
      <c r="F53" s="122">
        <v>54.739207947720502</v>
      </c>
      <c r="G53" s="123">
        <v>58.367037525588302</v>
      </c>
      <c r="H53" s="124">
        <v>110.20302781872699</v>
      </c>
      <c r="I53" s="125">
        <v>110.627559315045</v>
      </c>
      <c r="J53" s="124">
        <v>60.324264562377699</v>
      </c>
      <c r="K53" s="125">
        <v>64.570029059055102</v>
      </c>
      <c r="L53" s="122">
        <v>-6.2155451632736396</v>
      </c>
      <c r="M53" s="123">
        <v>-0.38374840676792499</v>
      </c>
      <c r="N53" s="123">
        <v>-6.5754415145055596</v>
      </c>
      <c r="O53" s="123">
        <v>-5.9683989161306803</v>
      </c>
      <c r="P53" s="123">
        <v>0.64976769300882997</v>
      </c>
      <c r="Q53" s="123">
        <v>-5.6061640746801302</v>
      </c>
    </row>
    <row r="54" spans="1:17">
      <c r="A54" s="40" t="s">
        <v>57</v>
      </c>
      <c r="B54" s="19" t="s">
        <v>57</v>
      </c>
      <c r="C54" s="41" t="s">
        <v>11</v>
      </c>
      <c r="D54" s="42" t="s">
        <v>12</v>
      </c>
      <c r="F54" s="118">
        <v>50.790270191014301</v>
      </c>
      <c r="G54" s="119">
        <v>54.558823418848696</v>
      </c>
      <c r="H54" s="120">
        <v>120.582761660404</v>
      </c>
      <c r="I54" s="121">
        <v>119.822115816569</v>
      </c>
      <c r="J54" s="120">
        <v>61.244310451106301</v>
      </c>
      <c r="K54" s="121">
        <v>65.373536585090704</v>
      </c>
      <c r="L54" s="118">
        <v>-6.9073212941253699</v>
      </c>
      <c r="M54" s="119">
        <v>0.63481256248147599</v>
      </c>
      <c r="N54" s="119">
        <v>-6.3163572749499597</v>
      </c>
      <c r="O54" s="119">
        <v>-5.8467737306301304</v>
      </c>
      <c r="P54" s="119">
        <v>0.50124389985346796</v>
      </c>
      <c r="Q54" s="119">
        <v>-6.4406999209019897</v>
      </c>
    </row>
    <row r="55" spans="1:17">
      <c r="A55" s="40" t="s">
        <v>58</v>
      </c>
      <c r="B55" s="19" t="s">
        <v>58</v>
      </c>
      <c r="C55" s="41" t="s">
        <v>11</v>
      </c>
      <c r="D55" s="42" t="s">
        <v>12</v>
      </c>
      <c r="F55" s="122">
        <v>44.471526593270198</v>
      </c>
      <c r="G55" s="123">
        <v>48.967495040982001</v>
      </c>
      <c r="H55" s="124">
        <v>91.806786597657293</v>
      </c>
      <c r="I55" s="125">
        <v>90.733740744632996</v>
      </c>
      <c r="J55" s="124">
        <v>40.827879516204</v>
      </c>
      <c r="K55" s="125">
        <v>44.430039999625698</v>
      </c>
      <c r="L55" s="122">
        <v>-9.1815365355099594</v>
      </c>
      <c r="M55" s="123">
        <v>1.18263155934933</v>
      </c>
      <c r="N55" s="123">
        <v>-8.1074887248627601</v>
      </c>
      <c r="O55" s="123">
        <v>-11.2818885117916</v>
      </c>
      <c r="P55" s="123">
        <v>-3.45447060144466</v>
      </c>
      <c r="Q55" s="123">
        <v>-12.318833656574499</v>
      </c>
    </row>
    <row r="56" spans="1:17">
      <c r="A56" s="40" t="s">
        <v>59</v>
      </c>
      <c r="B56" s="19" t="s">
        <v>59</v>
      </c>
      <c r="C56" s="41" t="s">
        <v>11</v>
      </c>
      <c r="D56" s="42" t="s">
        <v>12</v>
      </c>
      <c r="F56" s="118">
        <v>54.897681635390498</v>
      </c>
      <c r="G56" s="119">
        <v>55.580801399462203</v>
      </c>
      <c r="H56" s="120">
        <v>123.205524550108</v>
      </c>
      <c r="I56" s="121">
        <v>124.324965287433</v>
      </c>
      <c r="J56" s="120">
        <v>67.636976624731503</v>
      </c>
      <c r="K56" s="121">
        <v>69.100812046358996</v>
      </c>
      <c r="L56" s="118">
        <v>-1.2290570608403899</v>
      </c>
      <c r="M56" s="119">
        <v>-0.90041508134516401</v>
      </c>
      <c r="N56" s="119">
        <v>-2.1184055270514102</v>
      </c>
      <c r="O56" s="119">
        <v>0.31704046913053402</v>
      </c>
      <c r="P56" s="119">
        <v>2.4881552137516798</v>
      </c>
      <c r="Q56" s="119">
        <v>1.228517305572</v>
      </c>
    </row>
    <row r="57" spans="1:17">
      <c r="A57" s="63" t="s">
        <v>65</v>
      </c>
      <c r="B57" s="19" t="s">
        <v>71</v>
      </c>
      <c r="C57" s="41" t="s">
        <v>11</v>
      </c>
      <c r="D57" s="42" t="s">
        <v>12</v>
      </c>
      <c r="F57" s="122">
        <v>58.314106874209799</v>
      </c>
      <c r="G57" s="123">
        <v>56.521364005429298</v>
      </c>
      <c r="H57" s="124">
        <v>310.97144525136702</v>
      </c>
      <c r="I57" s="125">
        <v>304.16959441962302</v>
      </c>
      <c r="J57" s="124">
        <v>181.340220932157</v>
      </c>
      <c r="K57" s="125">
        <v>171.92080365575299</v>
      </c>
      <c r="L57" s="122">
        <v>3.1717968954328</v>
      </c>
      <c r="M57" s="123">
        <v>2.2362034064323701</v>
      </c>
      <c r="N57" s="123">
        <v>5.4789281320859704</v>
      </c>
      <c r="O57" s="123">
        <v>10.938307189566499</v>
      </c>
      <c r="P57" s="123">
        <v>5.1758006591080301</v>
      </c>
      <c r="Q57" s="123">
        <v>8.5117634391602106</v>
      </c>
    </row>
    <row r="58" spans="1:17">
      <c r="A58" s="19" t="s">
        <v>66</v>
      </c>
      <c r="B58" t="s">
        <v>72</v>
      </c>
      <c r="C58" s="41" t="s">
        <v>11</v>
      </c>
      <c r="D58" s="42" t="s">
        <v>12</v>
      </c>
      <c r="F58" s="118">
        <v>67.827572731750394</v>
      </c>
      <c r="G58" s="119">
        <v>66.974537081375004</v>
      </c>
      <c r="H58" s="120">
        <v>198.31076166356999</v>
      </c>
      <c r="I58" s="121">
        <v>194.832441494889</v>
      </c>
      <c r="J58" s="120">
        <v>134.50937610224599</v>
      </c>
      <c r="K58" s="121">
        <v>130.48812577554301</v>
      </c>
      <c r="L58" s="118">
        <v>1.2736715885605101</v>
      </c>
      <c r="M58" s="119">
        <v>1.7852879848927401</v>
      </c>
      <c r="N58" s="119">
        <v>3.0816982792908099</v>
      </c>
      <c r="O58" s="119">
        <v>4.8743181330350902</v>
      </c>
      <c r="P58" s="119">
        <v>1.73902825008502</v>
      </c>
      <c r="Q58" s="119">
        <v>3.03484934738391</v>
      </c>
    </row>
    <row r="59" spans="1:17">
      <c r="A59" s="63" t="s">
        <v>67</v>
      </c>
      <c r="B59" t="s">
        <v>73</v>
      </c>
      <c r="C59" s="41" t="s">
        <v>11</v>
      </c>
      <c r="D59" s="42" t="s">
        <v>12</v>
      </c>
      <c r="F59" s="122">
        <v>67.387151211539006</v>
      </c>
      <c r="G59" s="123">
        <v>65.351974891746593</v>
      </c>
      <c r="H59" s="124">
        <v>154.794072356985</v>
      </c>
      <c r="I59" s="125">
        <v>150.405214658608</v>
      </c>
      <c r="J59" s="124">
        <v>104.311315605701</v>
      </c>
      <c r="K59" s="125">
        <v>98.292778119571693</v>
      </c>
      <c r="L59" s="122">
        <v>3.1141772274880299</v>
      </c>
      <c r="M59" s="123">
        <v>2.9180222961941902</v>
      </c>
      <c r="N59" s="123">
        <v>6.1230719095233299</v>
      </c>
      <c r="O59" s="123">
        <v>7.61595440492425</v>
      </c>
      <c r="P59" s="123">
        <v>1.40674640164364</v>
      </c>
      <c r="Q59" s="123">
        <v>4.56473220522017</v>
      </c>
    </row>
    <row r="60" spans="1:17">
      <c r="A60" s="19" t="s">
        <v>68</v>
      </c>
      <c r="B60" t="s">
        <v>74</v>
      </c>
      <c r="C60" s="41" t="s">
        <v>11</v>
      </c>
      <c r="D60" s="42" t="s">
        <v>12</v>
      </c>
      <c r="F60" s="118">
        <v>63.9859675276806</v>
      </c>
      <c r="G60" s="119">
        <v>61.730064995586702</v>
      </c>
      <c r="H60" s="120">
        <v>126.12281660619</v>
      </c>
      <c r="I60" s="121">
        <v>122.683782535787</v>
      </c>
      <c r="J60" s="120">
        <v>80.700904478632793</v>
      </c>
      <c r="K60" s="121">
        <v>75.732778698385602</v>
      </c>
      <c r="L60" s="118">
        <v>3.6544632380593201</v>
      </c>
      <c r="M60" s="119">
        <v>2.8031692529530101</v>
      </c>
      <c r="N60" s="119">
        <v>6.5600732808620803</v>
      </c>
      <c r="O60" s="119">
        <v>5.5353008859840998</v>
      </c>
      <c r="P60" s="119">
        <v>-0.96168514465729804</v>
      </c>
      <c r="Q60" s="119">
        <v>2.6576336633246398</v>
      </c>
    </row>
    <row r="61" spans="1:17">
      <c r="A61" s="63" t="s">
        <v>69</v>
      </c>
      <c r="B61" t="s">
        <v>75</v>
      </c>
      <c r="C61" s="41" t="s">
        <v>11</v>
      </c>
      <c r="D61" s="42" t="s">
        <v>12</v>
      </c>
      <c r="F61" s="122">
        <v>58.276662498005599</v>
      </c>
      <c r="G61" s="123">
        <v>56.992875404295702</v>
      </c>
      <c r="H61" s="124">
        <v>91.140558890107201</v>
      </c>
      <c r="I61" s="125">
        <v>88.696604413523204</v>
      </c>
      <c r="J61" s="124">
        <v>53.113675903183903</v>
      </c>
      <c r="K61" s="125">
        <v>50.5507452412403</v>
      </c>
      <c r="L61" s="122">
        <v>2.25253961061446</v>
      </c>
      <c r="M61" s="123">
        <v>2.75540928848846</v>
      </c>
      <c r="N61" s="123">
        <v>5.0700155847606796</v>
      </c>
      <c r="O61" s="123">
        <v>6.8406146229175597</v>
      </c>
      <c r="P61" s="123">
        <v>1.6851611073841699</v>
      </c>
      <c r="Q61" s="123">
        <v>3.97565963944513</v>
      </c>
    </row>
    <row r="62" spans="1:17">
      <c r="A62" s="19" t="s">
        <v>70</v>
      </c>
      <c r="B62" t="s">
        <v>76</v>
      </c>
      <c r="C62" s="41" t="s">
        <v>11</v>
      </c>
      <c r="D62" s="42" t="s">
        <v>12</v>
      </c>
      <c r="F62" s="118">
        <v>52.681432715845503</v>
      </c>
      <c r="G62" s="119">
        <v>52.213068848667703</v>
      </c>
      <c r="H62" s="120">
        <v>65.597046880751904</v>
      </c>
      <c r="I62" s="121">
        <v>65.568067314297494</v>
      </c>
      <c r="J62" s="120">
        <v>34.557464116064899</v>
      </c>
      <c r="K62" s="121">
        <v>34.235100129555001</v>
      </c>
      <c r="L62" s="118">
        <v>0.89702420774243796</v>
      </c>
      <c r="M62" s="119">
        <v>4.4197682868223197E-2</v>
      </c>
      <c r="N62" s="119">
        <v>0.94161835452525</v>
      </c>
      <c r="O62" s="119">
        <v>0.71423816339323698</v>
      </c>
      <c r="P62" s="119">
        <v>-0.22525911000694701</v>
      </c>
      <c r="Q62" s="119">
        <v>0.66974446898858297</v>
      </c>
    </row>
  </sheetData>
  <sheetProtection selectLockedCells="1" selectUnlockedCells="1"/>
  <mergeCells count="6">
    <mergeCell ref="F1:Q1"/>
    <mergeCell ref="C6:D6"/>
    <mergeCell ref="F6:Q6"/>
    <mergeCell ref="F7:G7"/>
    <mergeCell ref="H7:I7"/>
    <mergeCell ref="J7:K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  <outlinePr summaryBelow="0" summaryRight="0"/>
    <pageSetUpPr autoPageBreaks="0" fitToPage="1"/>
  </sheetPr>
  <dimension ref="A1:AX100"/>
  <sheetViews>
    <sheetView workbookViewId="0">
      <selection activeCell="U10" sqref="U10"/>
    </sheetView>
  </sheetViews>
  <sheetFormatPr defaultRowHeight="12.75"/>
  <cols>
    <col min="1" max="1" width="4.28515625" customWidth="1"/>
    <col min="2" max="2" width="3.42578125" customWidth="1"/>
    <col min="3" max="3" width="6.85546875" customWidth="1"/>
    <col min="4" max="4" width="9.140625" customWidth="1"/>
    <col min="5" max="5" width="39" customWidth="1"/>
    <col min="6" max="6" width="24.7109375" customWidth="1"/>
    <col min="7" max="11" width="9.140625" customWidth="1"/>
    <col min="12" max="12" width="18.28515625" customWidth="1"/>
    <col min="13" max="50" width="9.140625" customWidth="1"/>
  </cols>
  <sheetData>
    <row r="1" spans="1:50" ht="15" customHeight="1">
      <c r="A1" s="8"/>
      <c r="B1" s="8" t="s">
        <v>40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84" customHeight="1">
      <c r="A2" s="8"/>
      <c r="B2" s="9"/>
      <c r="C2" s="10"/>
      <c r="D2" s="8"/>
      <c r="E2" s="8"/>
      <c r="F2" s="8"/>
      <c r="G2" s="8"/>
      <c r="H2" s="8"/>
      <c r="I2" s="8"/>
      <c r="J2" s="8"/>
      <c r="K2" s="11"/>
      <c r="L2" s="8"/>
      <c r="M2" s="1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15" customHeight="1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" customHeight="1">
      <c r="A4" s="12" t="s">
        <v>41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5" customHeight="1">
      <c r="A5" s="150" t="str">
        <f>HYPERLINK("http://www.str.com/data-insights/resources/glossary", "For all STR definitions, please visit www.str.com/data-insights/resources/glossary")</f>
        <v>For all STR definitions, please visit www.str.com/data-insights/resources/glossary</v>
      </c>
      <c r="B5" s="150"/>
      <c r="C5" s="150"/>
      <c r="D5" s="150"/>
      <c r="E5" s="150"/>
      <c r="F5" s="150"/>
      <c r="G5" s="13"/>
      <c r="H5" s="13"/>
      <c r="I5" s="13"/>
      <c r="J5" s="13"/>
      <c r="K5" s="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1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>
      <c r="A8" s="12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>
      <c r="A9" s="150" t="str">
        <f>HYPERLINK("http://www.str.com/data-insights/resources/FAQ", "For all STR FAQs, please click here or visit http://www.str.com/data-insights/resources/FAQ")</f>
        <v>For all STR FAQs, please click here or visit http://www.str.com/data-insights/resources/FAQ</v>
      </c>
      <c r="B9" s="150"/>
      <c r="C9" s="150"/>
      <c r="D9" s="150"/>
      <c r="E9" s="150"/>
      <c r="F9" s="150"/>
      <c r="G9" s="13"/>
      <c r="H9" s="13"/>
      <c r="I9" s="13"/>
      <c r="J9" s="13"/>
      <c r="K9" s="1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>
      <c r="A12" s="150" t="str">
        <f>HYPERLINK("http://www.str.com/contact", "For additional support, please contact your regional office.")</f>
        <v>For additional support, please contact your regional office.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6.5" customHeight="1">
      <c r="A14" s="149" t="str">
        <f>HYPERLINK("http://www.hotelnewsnow.com/", "For the latest in industry news, visit HotelNewsNow.com.")</f>
        <v>For the latest in industry news, visit HotelNewsNow.com.</v>
      </c>
      <c r="B14" s="149"/>
      <c r="C14" s="149"/>
      <c r="D14" s="149"/>
      <c r="E14" s="149"/>
      <c r="F14" s="149"/>
      <c r="G14" s="149"/>
      <c r="H14" s="149"/>
      <c r="I14" s="149"/>
      <c r="J14" s="14"/>
      <c r="K14" s="1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>
      <c r="A15" s="149" t="str">
        <f>HYPERLINK("http://www.hoteldataconference.com/", "To learn more about the Hotel Data Conference, visit HotelDataConference.com.")</f>
        <v>To learn more about the Hotel Data Conference, visit HotelDataConference.com.</v>
      </c>
      <c r="B15" s="149"/>
      <c r="C15" s="149"/>
      <c r="D15" s="149"/>
      <c r="E15" s="149"/>
      <c r="F15" s="149"/>
      <c r="G15" s="149"/>
      <c r="H15" s="149"/>
      <c r="I15" s="149"/>
      <c r="J15" s="14"/>
      <c r="K15" s="14"/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>
      <c r="A16" s="8"/>
      <c r="B16" s="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</sheetData>
  <sheetProtection password="DD2A" sheet="1" objects="1" scenarios="1"/>
  <mergeCells count="6">
    <mergeCell ref="A15:I15"/>
    <mergeCell ref="A5:F5"/>
    <mergeCell ref="G12:J12"/>
    <mergeCell ref="A9:F9"/>
    <mergeCell ref="A12:F12"/>
    <mergeCell ref="A14:I14"/>
  </mergeCells>
  <phoneticPr fontId="0" type="noConversion"/>
  <printOptions gridLines="1" gridLinesSet="0"/>
  <pageMargins left="0" right="0" top="0" bottom="0" header="0.5" footer="0.5"/>
  <pageSetup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</sheetPr>
  <dimension ref="A1:A2"/>
  <sheetViews>
    <sheetView workbookViewId="0"/>
  </sheetViews>
  <sheetFormatPr defaultRowHeight="12.75"/>
  <sheetData>
    <row r="1" spans="1:1">
      <c r="A1" s="4" t="s">
        <v>61</v>
      </c>
    </row>
    <row r="2" spans="1:1">
      <c r="A2" s="4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79998168889431442"/>
  </sheetPr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7" tint="0.79998168889431442"/>
  </sheetPr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79998168889431442"/>
  </sheetPr>
  <dimension ref="A1"/>
  <sheetViews>
    <sheetView workbookViewId="0"/>
  </sheetViews>
  <sheetFormatPr defaultRowHeight="12.7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85900e-6fd2-45c2-923c-a8c58575d173" xsi:nil="true"/>
    <_ip_UnifiedCompliancePolicyProperties xmlns="http://schemas.microsoft.com/sharepoint/v3" xsi:nil="true"/>
    <lcf76f155ced4ddcb4097134ff3c332f xmlns="e3f431ef-2a63-4b2b-860e-646449a1814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9547A1AC0C9458D6DA3BF670E8E42" ma:contentTypeVersion="21" ma:contentTypeDescription="Create a new document." ma:contentTypeScope="" ma:versionID="39f8717354861d66dfe600d1c4783cdc">
  <xsd:schema xmlns:xsd="http://www.w3.org/2001/XMLSchema" xmlns:xs="http://www.w3.org/2001/XMLSchema" xmlns:p="http://schemas.microsoft.com/office/2006/metadata/properties" xmlns:ns1="http://schemas.microsoft.com/sharepoint/v3" xmlns:ns2="e3f431ef-2a63-4b2b-860e-646449a1814e" xmlns:ns3="7a85900e-6fd2-45c2-923c-a8c58575d173" targetNamespace="http://schemas.microsoft.com/office/2006/metadata/properties" ma:root="true" ma:fieldsID="1ba4f6d1896390fcbd2dbce51fb85c30" ns1:_="" ns2:_="" ns3:_="">
    <xsd:import namespace="http://schemas.microsoft.com/sharepoint/v3"/>
    <xsd:import namespace="e3f431ef-2a63-4b2b-860e-646449a1814e"/>
    <xsd:import namespace="7a85900e-6fd2-45c2-923c-a8c58575d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431ef-2a63-4b2b-860e-646449a18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530d2e-5552-4983-b860-cdec4d796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900e-6fd2-45c2-923c-a8c58575d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b41aab-c18e-4f90-8b01-22265f85669d}" ma:internalName="TaxCatchAll" ma:showField="CatchAllData" ma:web="7a85900e-6fd2-45c2-923c-a8c58575d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16892-6FA5-435B-A517-2223A37E4816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f431ef-2a63-4b2b-860e-646449a1814e"/>
    <ds:schemaRef ds:uri="http://purl.org/dc/dcmitype/"/>
    <ds:schemaRef ds:uri="http://schemas.microsoft.com/office/2006/documentManagement/types"/>
    <ds:schemaRef ds:uri="7a85900e-6fd2-45c2-923c-a8c58575d173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038E60-97D3-462E-AC35-04450D03A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63B131-D615-46AE-B0BB-E7CF0AF6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f431ef-2a63-4b2b-860e-646449a1814e"/>
    <ds:schemaRef ds:uri="7a85900e-6fd2-45c2-923c-a8c58575d1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a0e7531-20dc-49a7-b88e-b68840ca4168}" enabled="0" method="" siteId="{8a0e7531-20dc-49a7-b88e-b68840ca41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Current Month Report</vt:lpstr>
      <vt:lpstr>Year To Date Report</vt:lpstr>
      <vt:lpstr>Current month raw data</vt:lpstr>
      <vt:lpstr>YTD Raw Data</vt:lpstr>
      <vt:lpstr>Help</vt:lpstr>
      <vt:lpstr>Market Maps -&gt;</vt:lpstr>
      <vt:lpstr>Washington, DC Market</vt:lpstr>
      <vt:lpstr>Norfolk &amp; Virginia Beach, VA</vt:lpstr>
      <vt:lpstr>Virginia Area</vt:lpstr>
      <vt:lpstr>Richmond-Petersburg, VA</vt:lpstr>
      <vt:lpstr>Bristol &amp; Kingsport TN&amp;VA, MSA</vt:lpstr>
      <vt:lpstr>Help!Print_Area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2026-06-22T14:44:50Z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11.0.0.825 (http://officewriter.softartisans.com)</vt:lpwstr>
  </property>
  <property fmtid="{D5CDD505-2E9C-101B-9397-08002B2CF9AE}" pid="3" name="ContentTypeId">
    <vt:lpwstr>0x010100F029547A1AC0C9458D6DA3BF670E8E42</vt:lpwstr>
  </property>
  <property fmtid="{D5CDD505-2E9C-101B-9397-08002B2CF9AE}" pid="4" name="MediaServiceImageTags">
    <vt:lpwstr/>
  </property>
</Properties>
</file>