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11" documentId="8_{92F9CDBD-9424-4008-BF4E-68F147E69F35}" xr6:coauthVersionLast="47" xr6:coauthVersionMax="47" xr10:uidLastSave="{60E19E5B-85ED-4CFF-9C17-2F515FFBA085}"/>
  <workbookProtection workbookAlgorithmName="SHA-512" workbookHashValue="67go9cDFZWvjB75QQZUFgKqwN9LKCaAle7nx0D1qFpKVBrOuc4ScsVF/sllq+NUkFZcolZVcUowU2i/qkJwNwA==" workbookSaltValue="tT6lPQAw9ryHVF6uincicg==" workbookSpinCount="100000" lockStructure="1"/>
  <bookViews>
    <workbookView xWindow="-28920" yWindow="1725" windowWidth="29040" windowHeight="15720" xr2:uid="{DD0F54F7-D0E5-48F9-8D2E-B2AFD3CBF5F1}"/>
  </bookViews>
  <sheets>
    <sheet name="Current Month Report" sheetId="18" r:id="rId1"/>
    <sheet name="Year To Date Report" sheetId="19" r:id="rId2"/>
    <sheet name="Current month raw data" sheetId="21" state="hidden" r:id="rId3"/>
    <sheet name="YTD Raw Data" sheetId="23" state="hidden" r:id="rId4"/>
    <sheet name="Help" sheetId="15" r:id="rId5"/>
    <sheet name="Market Maps -&gt;" sheetId="24" r:id="rId6"/>
    <sheet name="Washington, DC Market" sheetId="25" r:id="rId7"/>
    <sheet name="Norfolk &amp; Virginia Beach, VA" sheetId="26" r:id="rId8"/>
    <sheet name="Virginia Area" sheetId="27" r:id="rId9"/>
    <sheet name="Richmond-Petersburg, VA" sheetId="28" r:id="rId10"/>
    <sheet name="Bristol &amp; Kingsport TN&amp;VA, MSA" sheetId="29" r:id="rId11"/>
  </sheets>
  <definedNames>
    <definedName name="_xlnm.Print_Area" localSheetId="4">Help!$A$1:$O$31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9" l="1"/>
  <c r="B1" i="18"/>
  <c r="M57" i="19"/>
  <c r="L57" i="19"/>
  <c r="K57" i="19"/>
  <c r="J57" i="19"/>
  <c r="I57" i="19"/>
  <c r="H57" i="19"/>
  <c r="G57" i="19"/>
  <c r="F57" i="19"/>
  <c r="E57" i="19"/>
  <c r="D57" i="19"/>
  <c r="C57" i="19"/>
  <c r="B57" i="19"/>
  <c r="M57" i="18"/>
  <c r="L57" i="18"/>
  <c r="K57" i="18"/>
  <c r="J57" i="18"/>
  <c r="I57" i="18"/>
  <c r="H57" i="18"/>
  <c r="G57" i="18"/>
  <c r="F57" i="18"/>
  <c r="E57" i="18"/>
  <c r="D57" i="18"/>
  <c r="C57" i="18"/>
  <c r="B57" i="18"/>
  <c r="B56" i="19" l="1"/>
  <c r="C56" i="19"/>
  <c r="D56" i="19"/>
  <c r="E56" i="19"/>
  <c r="F56" i="19"/>
  <c r="G56" i="19"/>
  <c r="H56" i="19"/>
  <c r="I56" i="19"/>
  <c r="J56" i="19"/>
  <c r="K56" i="19"/>
  <c r="L56" i="19"/>
  <c r="M56" i="19"/>
  <c r="M49" i="19"/>
  <c r="M43" i="19"/>
  <c r="L49" i="19"/>
  <c r="L43" i="19"/>
  <c r="K49" i="19"/>
  <c r="K43" i="19"/>
  <c r="J49" i="19"/>
  <c r="J43" i="19"/>
  <c r="I49" i="19"/>
  <c r="I43" i="19"/>
  <c r="H49" i="19"/>
  <c r="H43" i="19"/>
  <c r="G49" i="19"/>
  <c r="G43" i="19"/>
  <c r="F49" i="19"/>
  <c r="F43" i="19"/>
  <c r="E49" i="19"/>
  <c r="E43" i="19"/>
  <c r="D49" i="19"/>
  <c r="D43" i="19"/>
  <c r="C49" i="19"/>
  <c r="C43" i="19"/>
  <c r="B49" i="19"/>
  <c r="B43" i="19"/>
  <c r="M56" i="18"/>
  <c r="L56" i="18"/>
  <c r="K56" i="18"/>
  <c r="J56" i="18"/>
  <c r="I56" i="18"/>
  <c r="H56" i="18"/>
  <c r="G56" i="18"/>
  <c r="F56" i="18"/>
  <c r="E56" i="18"/>
  <c r="D56" i="18"/>
  <c r="C56" i="18"/>
  <c r="B56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B26" i="19" l="1"/>
  <c r="C26" i="19"/>
  <c r="D26" i="19"/>
  <c r="E26" i="19"/>
  <c r="F26" i="19"/>
  <c r="G26" i="19"/>
  <c r="H26" i="19"/>
  <c r="I26" i="19"/>
  <c r="J26" i="19"/>
  <c r="K26" i="19"/>
  <c r="L26" i="19"/>
  <c r="M26" i="19"/>
  <c r="C3" i="19" l="1"/>
  <c r="D3" i="19"/>
  <c r="E3" i="19"/>
  <c r="F3" i="19"/>
  <c r="G3" i="19"/>
  <c r="B3" i="19"/>
  <c r="I3" i="18"/>
  <c r="H3" i="18"/>
  <c r="D3" i="18"/>
  <c r="E3" i="18"/>
  <c r="F3" i="18"/>
  <c r="G3" i="18"/>
  <c r="C3" i="18"/>
  <c r="B3" i="18"/>
  <c r="B11" i="19"/>
  <c r="C11" i="19"/>
  <c r="D11" i="19"/>
  <c r="E11" i="19"/>
  <c r="F11" i="19"/>
  <c r="B12" i="19"/>
  <c r="C12" i="19"/>
  <c r="D12" i="19"/>
  <c r="E12" i="19"/>
  <c r="F12" i="19"/>
  <c r="B13" i="19"/>
  <c r="C13" i="19"/>
  <c r="D13" i="19"/>
  <c r="E13" i="19"/>
  <c r="F13" i="19"/>
  <c r="B27" i="19"/>
  <c r="C27" i="19"/>
  <c r="D27" i="19"/>
  <c r="E27" i="19"/>
  <c r="F27" i="19"/>
  <c r="B28" i="19"/>
  <c r="C28" i="19"/>
  <c r="D28" i="19"/>
  <c r="E28" i="19"/>
  <c r="F28" i="19"/>
  <c r="B9" i="19"/>
  <c r="C9" i="19"/>
  <c r="D9" i="19"/>
  <c r="E9" i="19"/>
  <c r="F9" i="19"/>
  <c r="G9" i="19"/>
  <c r="H9" i="19"/>
  <c r="I9" i="19"/>
  <c r="J9" i="19"/>
  <c r="K9" i="19"/>
  <c r="L9" i="19"/>
  <c r="M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G11" i="19"/>
  <c r="H11" i="19"/>
  <c r="I11" i="19"/>
  <c r="J11" i="19"/>
  <c r="K11" i="19"/>
  <c r="L11" i="19"/>
  <c r="M11" i="19"/>
  <c r="G12" i="19"/>
  <c r="H12" i="19"/>
  <c r="I12" i="19"/>
  <c r="J12" i="19"/>
  <c r="K12" i="19"/>
  <c r="L12" i="19"/>
  <c r="M12" i="19"/>
  <c r="G13" i="19"/>
  <c r="H13" i="19"/>
  <c r="I13" i="19"/>
  <c r="J13" i="19"/>
  <c r="K13" i="19"/>
  <c r="L13" i="19"/>
  <c r="M13" i="19"/>
  <c r="M8" i="19"/>
  <c r="L8" i="19"/>
  <c r="K8" i="19"/>
  <c r="J8" i="19"/>
  <c r="I8" i="19"/>
  <c r="H8" i="19"/>
  <c r="G8" i="19"/>
  <c r="F8" i="19"/>
  <c r="E8" i="19"/>
  <c r="D8" i="19"/>
  <c r="C8" i="19"/>
  <c r="B8" i="19"/>
  <c r="C13" i="18"/>
  <c r="D9" i="18"/>
  <c r="E9" i="18"/>
  <c r="F9" i="18"/>
  <c r="G9" i="18"/>
  <c r="H9" i="18"/>
  <c r="I9" i="18"/>
  <c r="J9" i="18"/>
  <c r="K9" i="18"/>
  <c r="L9" i="18"/>
  <c r="M9" i="18"/>
  <c r="D10" i="18"/>
  <c r="E10" i="18"/>
  <c r="F10" i="18"/>
  <c r="G10" i="18"/>
  <c r="H10" i="18"/>
  <c r="I10" i="18"/>
  <c r="J10" i="18"/>
  <c r="K10" i="18"/>
  <c r="L10" i="18"/>
  <c r="M10" i="18"/>
  <c r="D11" i="18"/>
  <c r="E11" i="18"/>
  <c r="F11" i="18"/>
  <c r="G11" i="18"/>
  <c r="H11" i="18"/>
  <c r="I11" i="18"/>
  <c r="J11" i="18"/>
  <c r="K11" i="18"/>
  <c r="L11" i="18"/>
  <c r="M11" i="18"/>
  <c r="D12" i="18"/>
  <c r="E12" i="18"/>
  <c r="F12" i="18"/>
  <c r="G12" i="18"/>
  <c r="H12" i="18"/>
  <c r="I12" i="18"/>
  <c r="J12" i="18"/>
  <c r="K12" i="18"/>
  <c r="L12" i="18"/>
  <c r="M12" i="18"/>
  <c r="D13" i="18"/>
  <c r="E13" i="18"/>
  <c r="F13" i="18"/>
  <c r="G13" i="18"/>
  <c r="H13" i="18"/>
  <c r="I13" i="18"/>
  <c r="J13" i="18"/>
  <c r="K13" i="18"/>
  <c r="L13" i="18"/>
  <c r="M13" i="18"/>
  <c r="M8" i="18"/>
  <c r="L8" i="18"/>
  <c r="K8" i="18"/>
  <c r="J8" i="18"/>
  <c r="I8" i="18"/>
  <c r="H8" i="18"/>
  <c r="G8" i="18"/>
  <c r="F8" i="18"/>
  <c r="E8" i="18"/>
  <c r="D8" i="18"/>
  <c r="C9" i="18"/>
  <c r="C10" i="18"/>
  <c r="C11" i="18"/>
  <c r="C12" i="18"/>
  <c r="C8" i="18"/>
  <c r="B9" i="18"/>
  <c r="B10" i="18"/>
  <c r="B11" i="18"/>
  <c r="B12" i="18"/>
  <c r="B13" i="18"/>
  <c r="B8" i="18"/>
  <c r="B54" i="18" l="1"/>
  <c r="E28" i="18"/>
  <c r="F28" i="18"/>
  <c r="E29" i="18"/>
  <c r="F29" i="18"/>
  <c r="E30" i="18"/>
  <c r="F30" i="18"/>
  <c r="E31" i="18"/>
  <c r="F31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F37" i="18"/>
  <c r="C32" i="18"/>
  <c r="D32" i="18"/>
  <c r="C34" i="18"/>
  <c r="D34" i="18"/>
  <c r="C35" i="18"/>
  <c r="D35" i="18"/>
  <c r="M24" i="19"/>
  <c r="L24" i="19"/>
  <c r="K24" i="19"/>
  <c r="J24" i="19"/>
  <c r="I24" i="19"/>
  <c r="H24" i="19"/>
  <c r="G24" i="19"/>
  <c r="F24" i="19"/>
  <c r="E24" i="19"/>
  <c r="D24" i="19"/>
  <c r="C24" i="19"/>
  <c r="B24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M45" i="19"/>
  <c r="L45" i="19"/>
  <c r="K45" i="19"/>
  <c r="J45" i="19"/>
  <c r="I45" i="19"/>
  <c r="H45" i="19"/>
  <c r="G45" i="19"/>
  <c r="F45" i="19"/>
  <c r="E45" i="19"/>
  <c r="D45" i="19"/>
  <c r="C45" i="19"/>
  <c r="B45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M44" i="19"/>
  <c r="L44" i="19"/>
  <c r="K44" i="19"/>
  <c r="J44" i="19"/>
  <c r="I44" i="19"/>
  <c r="H44" i="19"/>
  <c r="G44" i="19"/>
  <c r="F44" i="19"/>
  <c r="E44" i="19"/>
  <c r="D44" i="19"/>
  <c r="C44" i="19"/>
  <c r="B44" i="19"/>
  <c r="M48" i="19"/>
  <c r="L48" i="19"/>
  <c r="K48" i="19"/>
  <c r="J48" i="19"/>
  <c r="I48" i="19"/>
  <c r="H48" i="19"/>
  <c r="G48" i="19"/>
  <c r="F48" i="19"/>
  <c r="E48" i="19"/>
  <c r="D48" i="19"/>
  <c r="C48" i="19"/>
  <c r="B48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M42" i="19"/>
  <c r="L42" i="19"/>
  <c r="K42" i="19"/>
  <c r="J42" i="19"/>
  <c r="I42" i="19"/>
  <c r="H42" i="19"/>
  <c r="G42" i="19"/>
  <c r="F42" i="19"/>
  <c r="E42" i="19"/>
  <c r="D42" i="19"/>
  <c r="C42" i="19"/>
  <c r="B42" i="19"/>
  <c r="M41" i="19"/>
  <c r="L41" i="19"/>
  <c r="K41" i="19"/>
  <c r="J41" i="19"/>
  <c r="I41" i="19"/>
  <c r="H41" i="19"/>
  <c r="G41" i="19"/>
  <c r="F41" i="19"/>
  <c r="E41" i="19"/>
  <c r="D41" i="19"/>
  <c r="C41" i="19"/>
  <c r="B41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M28" i="19"/>
  <c r="L28" i="19"/>
  <c r="K28" i="19"/>
  <c r="J28" i="19"/>
  <c r="I28" i="19"/>
  <c r="H28" i="19"/>
  <c r="G28" i="19"/>
  <c r="M27" i="19"/>
  <c r="L27" i="19"/>
  <c r="K27" i="19"/>
  <c r="J27" i="19"/>
  <c r="I27" i="19"/>
  <c r="H27" i="19"/>
  <c r="G27" i="19"/>
  <c r="M5" i="19"/>
  <c r="L5" i="19"/>
  <c r="K5" i="19"/>
  <c r="J5" i="19"/>
  <c r="I5" i="19"/>
  <c r="H5" i="19"/>
  <c r="G5" i="19"/>
  <c r="F5" i="19"/>
  <c r="E5" i="19"/>
  <c r="D5" i="19"/>
  <c r="C5" i="19"/>
  <c r="B5" i="19"/>
  <c r="M4" i="19"/>
  <c r="L4" i="19"/>
  <c r="K4" i="19"/>
  <c r="J4" i="19"/>
  <c r="I4" i="19"/>
  <c r="H4" i="19"/>
  <c r="G4" i="19"/>
  <c r="F4" i="19"/>
  <c r="E4" i="19"/>
  <c r="D4" i="19"/>
  <c r="C4" i="19"/>
  <c r="B4" i="19"/>
  <c r="H2" i="19"/>
  <c r="A1" i="19"/>
  <c r="A1" i="18"/>
  <c r="H2" i="18"/>
  <c r="B5" i="18"/>
  <c r="C5" i="18"/>
  <c r="D5" i="18"/>
  <c r="E5" i="18"/>
  <c r="F5" i="18"/>
  <c r="G5" i="18"/>
  <c r="H5" i="18"/>
  <c r="I5" i="18"/>
  <c r="J5" i="18"/>
  <c r="K5" i="18"/>
  <c r="L5" i="18"/>
  <c r="M5" i="18"/>
  <c r="B26" i="18"/>
  <c r="E26" i="18"/>
  <c r="F26" i="18"/>
  <c r="G26" i="18"/>
  <c r="H26" i="18"/>
  <c r="I26" i="18"/>
  <c r="J26" i="18"/>
  <c r="K26" i="18"/>
  <c r="L26" i="18"/>
  <c r="M26" i="18"/>
  <c r="B27" i="18"/>
  <c r="E27" i="18"/>
  <c r="F27" i="18"/>
  <c r="G27" i="18"/>
  <c r="H27" i="18"/>
  <c r="I27" i="18"/>
  <c r="J27" i="18"/>
  <c r="K27" i="18"/>
  <c r="L27" i="18"/>
  <c r="M27" i="18"/>
  <c r="B28" i="18"/>
  <c r="G28" i="18"/>
  <c r="H28" i="18"/>
  <c r="I28" i="18"/>
  <c r="J28" i="18"/>
  <c r="K28" i="18"/>
  <c r="L28" i="18"/>
  <c r="M28" i="18"/>
  <c r="B29" i="18"/>
  <c r="G29" i="18"/>
  <c r="H29" i="18"/>
  <c r="I29" i="18"/>
  <c r="J29" i="18"/>
  <c r="K29" i="18"/>
  <c r="L29" i="18"/>
  <c r="M29" i="18"/>
  <c r="B30" i="18"/>
  <c r="G30" i="18"/>
  <c r="H30" i="18"/>
  <c r="I30" i="18"/>
  <c r="J30" i="18"/>
  <c r="K30" i="18"/>
  <c r="L30" i="18"/>
  <c r="M30" i="18"/>
  <c r="B31" i="18"/>
  <c r="G31" i="18"/>
  <c r="H31" i="18"/>
  <c r="I31" i="18"/>
  <c r="J31" i="18"/>
  <c r="K31" i="18"/>
  <c r="L31" i="18"/>
  <c r="M31" i="18"/>
  <c r="B32" i="18"/>
  <c r="E32" i="18"/>
  <c r="F32" i="18"/>
  <c r="G32" i="18"/>
  <c r="H32" i="18"/>
  <c r="I32" i="18"/>
  <c r="J32" i="18"/>
  <c r="K32" i="18"/>
  <c r="L32" i="18"/>
  <c r="M32" i="18"/>
  <c r="B34" i="18"/>
  <c r="E34" i="18"/>
  <c r="F34" i="18"/>
  <c r="G34" i="18"/>
  <c r="H34" i="18"/>
  <c r="I34" i="18"/>
  <c r="J34" i="18"/>
  <c r="K34" i="18"/>
  <c r="L34" i="18"/>
  <c r="M34" i="18"/>
  <c r="B35" i="18"/>
  <c r="E35" i="18"/>
  <c r="F35" i="18"/>
  <c r="G35" i="18"/>
  <c r="H35" i="18"/>
  <c r="I35" i="18"/>
  <c r="J35" i="18"/>
  <c r="K35" i="18"/>
  <c r="L35" i="18"/>
  <c r="M35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B37" i="18"/>
  <c r="C37" i="18"/>
  <c r="D37" i="18"/>
  <c r="E37" i="18"/>
  <c r="G37" i="18"/>
  <c r="H37" i="18"/>
  <c r="I37" i="18"/>
  <c r="J37" i="18"/>
  <c r="K37" i="18"/>
  <c r="L37" i="18"/>
  <c r="M37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B47" i="18"/>
  <c r="C47" i="18"/>
  <c r="D47" i="18"/>
  <c r="E47" i="18"/>
  <c r="F47" i="18"/>
  <c r="G47" i="18"/>
  <c r="H47" i="18"/>
  <c r="I47" i="18"/>
  <c r="J47" i="18"/>
  <c r="K47" i="18"/>
  <c r="L47" i="18"/>
  <c r="M47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B44" i="18"/>
  <c r="C44" i="18"/>
  <c r="D44" i="18"/>
  <c r="E44" i="18"/>
  <c r="F44" i="18"/>
  <c r="G44" i="18"/>
  <c r="H44" i="18"/>
  <c r="I44" i="18"/>
  <c r="J44" i="18"/>
  <c r="K44" i="18"/>
  <c r="L44" i="18"/>
  <c r="M44" i="18"/>
  <c r="B46" i="18"/>
  <c r="C46" i="18"/>
  <c r="D46" i="18"/>
  <c r="E46" i="18"/>
  <c r="F46" i="18"/>
  <c r="G46" i="18"/>
  <c r="H46" i="18"/>
  <c r="I46" i="18"/>
  <c r="J46" i="18"/>
  <c r="K46" i="18"/>
  <c r="L46" i="18"/>
  <c r="M46" i="18"/>
  <c r="B45" i="18"/>
  <c r="C45" i="18"/>
  <c r="D45" i="18"/>
  <c r="E45" i="18"/>
  <c r="F45" i="18"/>
  <c r="G45" i="18"/>
  <c r="H45" i="18"/>
  <c r="I45" i="18"/>
  <c r="J45" i="18"/>
  <c r="K45" i="18"/>
  <c r="L45" i="18"/>
  <c r="M45" i="18"/>
  <c r="B51" i="18"/>
  <c r="C51" i="18"/>
  <c r="D51" i="18"/>
  <c r="E51" i="18"/>
  <c r="F51" i="18"/>
  <c r="G51" i="18"/>
  <c r="H51" i="18"/>
  <c r="I51" i="18"/>
  <c r="J51" i="18"/>
  <c r="K51" i="18"/>
  <c r="L51" i="18"/>
  <c r="M51" i="18"/>
  <c r="B53" i="18"/>
  <c r="C53" i="18"/>
  <c r="D53" i="18"/>
  <c r="E53" i="18"/>
  <c r="F53" i="18"/>
  <c r="G53" i="18"/>
  <c r="H53" i="18"/>
  <c r="I53" i="18"/>
  <c r="J53" i="18"/>
  <c r="K53" i="18"/>
  <c r="L53" i="18"/>
  <c r="M53" i="18"/>
  <c r="B58" i="18"/>
  <c r="C58" i="18"/>
  <c r="D58" i="18"/>
  <c r="E58" i="18"/>
  <c r="F58" i="18"/>
  <c r="G58" i="18"/>
  <c r="H58" i="18"/>
  <c r="I58" i="18"/>
  <c r="J58" i="18"/>
  <c r="K58" i="18"/>
  <c r="L58" i="18"/>
  <c r="M58" i="18"/>
  <c r="C54" i="18"/>
  <c r="D54" i="18"/>
  <c r="E54" i="18"/>
  <c r="F54" i="18"/>
  <c r="G54" i="18"/>
  <c r="H54" i="18"/>
  <c r="I54" i="18"/>
  <c r="J54" i="18"/>
  <c r="K54" i="18"/>
  <c r="L54" i="18"/>
  <c r="M54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M4" i="18"/>
  <c r="L4" i="18"/>
  <c r="K4" i="18"/>
  <c r="J4" i="18"/>
  <c r="I4" i="18"/>
  <c r="H4" i="18"/>
  <c r="G4" i="18"/>
  <c r="F4" i="18"/>
  <c r="E4" i="18"/>
  <c r="D4" i="18"/>
  <c r="C4" i="18"/>
  <c r="B4" i="18"/>
  <c r="A5" i="15"/>
  <c r="A9" i="15"/>
  <c r="A12" i="15"/>
  <c r="A14" i="15"/>
  <c r="A15" i="15"/>
</calcChain>
</file>

<file path=xl/sharedStrings.xml><?xml version="1.0" encoding="utf-8"?>
<sst xmlns="http://schemas.openxmlformats.org/spreadsheetml/2006/main" count="529" uniqueCount="92">
  <si>
    <t>Currency</t>
  </si>
  <si>
    <t>Occ %</t>
  </si>
  <si>
    <t>ADR</t>
  </si>
  <si>
    <t>RevPAR</t>
  </si>
  <si>
    <t>ISO Code</t>
  </si>
  <si>
    <t>Rate</t>
  </si>
  <si>
    <t>Occ</t>
  </si>
  <si>
    <t>Room Rev</t>
  </si>
  <si>
    <t>Room Avail</t>
  </si>
  <si>
    <t>Room Sold</t>
  </si>
  <si>
    <t>United States</t>
  </si>
  <si>
    <t>USD</t>
  </si>
  <si>
    <t>1</t>
  </si>
  <si>
    <t>Virginia</t>
  </si>
  <si>
    <t>Markets</t>
  </si>
  <si>
    <t>Norfolk-Virginia Beach, VA</t>
  </si>
  <si>
    <t>Richmond-Petersburg, VA</t>
  </si>
  <si>
    <t>Virginia Area</t>
  </si>
  <si>
    <t>Washington, DC</t>
  </si>
  <si>
    <t>Tracts</t>
  </si>
  <si>
    <t>Arlington, VA</t>
  </si>
  <si>
    <t>Suburban Virginia Area</t>
  </si>
  <si>
    <t>Alexandria, VA</t>
  </si>
  <si>
    <t>Fairfax/Tysons Corner, VA</t>
  </si>
  <si>
    <t>I-95 Fredericksburg, VA</t>
  </si>
  <si>
    <t>Dulles Airport Area, VA</t>
  </si>
  <si>
    <t>Williamsburg, VA</t>
  </si>
  <si>
    <t>Virginia Beach, VA</t>
  </si>
  <si>
    <t>Norfolk/Portsmouth, VA</t>
  </si>
  <si>
    <t>Newport News/Hampton, VA</t>
  </si>
  <si>
    <t>Chesapeake/Suffolk, VA</t>
  </si>
  <si>
    <t>Richmond North/Glen Allen, VA</t>
  </si>
  <si>
    <t>Richmond West/Midlothian, VA</t>
  </si>
  <si>
    <t>Petersburg/Chester, VA</t>
  </si>
  <si>
    <t>Roanoke, VA</t>
  </si>
  <si>
    <t>Charlottesville, VA</t>
  </si>
  <si>
    <t>Bristol/Kingsport, TN</t>
  </si>
  <si>
    <t>Staunton/Harrisonburg, VA</t>
  </si>
  <si>
    <t>Blacksburg/Wytheville, VA</t>
  </si>
  <si>
    <t>Lynchburg, VA</t>
  </si>
  <si>
    <t>Tab 15 - Help</t>
  </si>
  <si>
    <t>Glossary:</t>
  </si>
  <si>
    <t>Frequently Asked Questions (FAQ):</t>
  </si>
  <si>
    <t>Room Supply</t>
  </si>
  <si>
    <t>Room Demand</t>
  </si>
  <si>
    <t>Occupancy</t>
  </si>
  <si>
    <t>Virginia Area (non-MSA)</t>
  </si>
  <si>
    <t>Bristol-Kingsport MSA</t>
  </si>
  <si>
    <t>Richmond - Petersburg, VA</t>
  </si>
  <si>
    <t>VTC Tourism Regions</t>
  </si>
  <si>
    <t>Central Virginia</t>
  </si>
  <si>
    <t>Chesapeake Bay</t>
  </si>
  <si>
    <t>Coastal Virginia - Eastern Shore</t>
  </si>
  <si>
    <t>Coastal Virginia - Hampton Roads</t>
  </si>
  <si>
    <t>Northern Virginia</t>
  </si>
  <si>
    <t>Shenandoah Valley</t>
  </si>
  <si>
    <t>Southern Virginia</t>
  </si>
  <si>
    <t>Southwest Virginia - Blue Ridge Highlands</t>
  </si>
  <si>
    <t>Southwest Virginia - Heart of Appalachia</t>
  </si>
  <si>
    <t>Virginia Mountains</t>
  </si>
  <si>
    <t>Update month here</t>
  </si>
  <si>
    <t xml:space="preserve">Virginia Tourism Regions. </t>
  </si>
  <si>
    <t>Refer to tabs to the right for STR Submarket Maps</t>
  </si>
  <si>
    <t>Virginia Regional</t>
  </si>
  <si>
    <t xml:space="preserve">Richmond CBD, VA </t>
  </si>
  <si>
    <t>Virginia Luxury</t>
  </si>
  <si>
    <t>Virginia Upper Upscale</t>
  </si>
  <si>
    <t>Virginia Upscale</t>
  </si>
  <si>
    <t>Virginia Upper Midscale</t>
  </si>
  <si>
    <t>Virginia Midscale</t>
  </si>
  <si>
    <t>Virginia Economy</t>
  </si>
  <si>
    <t>Luxury</t>
  </si>
  <si>
    <t>Upper Upscale</t>
  </si>
  <si>
    <t>Upscale</t>
  </si>
  <si>
    <t>Upper Midscale</t>
  </si>
  <si>
    <t>Midscale</t>
  </si>
  <si>
    <t>Economy</t>
  </si>
  <si>
    <t>Virginia Class Scales</t>
  </si>
  <si>
    <t>Room Revenue</t>
  </si>
  <si>
    <t>VTC Defined Tourism Regions</t>
  </si>
  <si>
    <t>STR/CoSTAR Designated Hospitality Markets</t>
  </si>
  <si>
    <t>Virginia South Central</t>
  </si>
  <si>
    <t>Virginia Shenandoah Valley Regional</t>
  </si>
  <si>
    <t>Richmond East-Airport</t>
  </si>
  <si>
    <t>Percent Change from YTD 2025</t>
  </si>
  <si>
    <t xml:space="preserve">SOURCE: COSTAR REALTY INFORMATION, INC. 
REPUBLICATION OR OTHER RE-USE OF THIS DATA WITHOUT THE EXPRESS WRITTEN PERMISSION OF COSTAR IS STRICTLY PROHIBITED.
ANY REDISTRIBUTION OR REPUBLICATION OF THIS DATA BY PARTIES OTHER THAN VTC IS STRICTLY PROHIBITED.
</t>
  </si>
  <si>
    <t>SOURCE: COSTAR REALTY INFORMATION, INC. 
REPUBLICATION OR OTHER RE-USE OF THIS DATA WITHOUT THE EXPRESS WRITTEN PERMISSION OF COSTAR IS STRICTLY PROHIBITED.
ANY REDISTRIBUTION OR REPUBLICATION OF THIS DATA BY PARTIES OTHER THAN VTC IS STRICTLY PROHIBITED.</t>
  </si>
  <si>
    <t>YTD April 2026 Monthly Report</t>
  </si>
  <si>
    <t>April 2026 Monthly Report</t>
  </si>
  <si>
    <t>Current Month - April 2026 vs April 2025</t>
  </si>
  <si>
    <t>Percent Change from April 2025</t>
  </si>
  <si>
    <t>Year to Date - April 2026 vs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</si>
</sst>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m\ d\,\ yyyy"/>
    <numFmt numFmtId="165" formatCode="0.0"/>
    <numFmt numFmtId="166" formatCode="#,##0.0;\-#,##0.0"/>
    <numFmt numFmtId="167" formatCode="0.0&quot;%&quot;"/>
    <numFmt numFmtId="168" formatCode="&quot;$&quot;#,##0.00"/>
    <numFmt numFmtId="169" formatCode="mmmm\ yyyy"/>
    <numFmt numFmtId="170" formatCode="#,##0.00;\-#,##0.00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8"/>
      <name val="Arial"/>
      <family val="2"/>
    </font>
    <font>
      <b/>
      <i/>
      <sz val="10"/>
      <name val="Segoe UI"/>
      <family val="2"/>
    </font>
    <font>
      <sz val="10"/>
      <name val="Arial"/>
      <family val="2"/>
    </font>
    <font>
      <b/>
      <sz val="11"/>
      <color theme="0"/>
      <name val="Asap"/>
    </font>
    <font>
      <b/>
      <sz val="11"/>
      <color indexed="9"/>
      <name val="Asap"/>
    </font>
    <font>
      <b/>
      <sz val="11"/>
      <name val="Asap"/>
    </font>
    <font>
      <sz val="11"/>
      <name val="Asap"/>
    </font>
    <font>
      <b/>
      <i/>
      <sz val="11"/>
      <name val="Asap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5858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Border="1"/>
    <xf numFmtId="0" fontId="18" fillId="0" borderId="0" xfId="0" applyFont="1"/>
    <xf numFmtId="0" fontId="1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6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4" fontId="4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" fillId="4" borderId="0" xfId="0" applyFont="1" applyFill="1"/>
    <xf numFmtId="0" fontId="5" fillId="4" borderId="0" xfId="0" applyFont="1" applyFill="1" applyAlignment="1">
      <alignment horizontal="right"/>
    </xf>
    <xf numFmtId="0" fontId="18" fillId="0" borderId="12" xfId="0" applyFont="1" applyBorder="1"/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3" fillId="4" borderId="0" xfId="0" applyFont="1" applyFill="1" applyAlignment="1">
      <alignment horizontal="right"/>
    </xf>
    <xf numFmtId="0" fontId="21" fillId="0" borderId="0" xfId="0" applyFont="1"/>
    <xf numFmtId="0" fontId="21" fillId="0" borderId="3" xfId="0" applyFont="1" applyBorder="1"/>
    <xf numFmtId="166" fontId="21" fillId="2" borderId="3" xfId="0" applyNumberFormat="1" applyFont="1" applyFill="1" applyBorder="1"/>
    <xf numFmtId="166" fontId="21" fillId="2" borderId="0" xfId="0" applyNumberFormat="1" applyFont="1" applyFill="1"/>
    <xf numFmtId="170" fontId="21" fillId="2" borderId="3" xfId="0" applyNumberFormat="1" applyFont="1" applyFill="1" applyBorder="1"/>
    <xf numFmtId="170" fontId="21" fillId="2" borderId="0" xfId="0" applyNumberFormat="1" applyFont="1" applyFill="1"/>
    <xf numFmtId="0" fontId="1" fillId="2" borderId="3" xfId="0" applyFont="1" applyFill="1" applyBorder="1"/>
    <xf numFmtId="0" fontId="25" fillId="0" borderId="0" xfId="0" applyFont="1"/>
    <xf numFmtId="0" fontId="25" fillId="0" borderId="12" xfId="0" applyFont="1" applyBorder="1"/>
    <xf numFmtId="0" fontId="24" fillId="0" borderId="0" xfId="0" applyFont="1"/>
    <xf numFmtId="167" fontId="25" fillId="6" borderId="4" xfId="0" applyNumberFormat="1" applyFont="1" applyFill="1" applyBorder="1" applyAlignment="1">
      <alignment horizontal="center" vertical="center"/>
    </xf>
    <xf numFmtId="167" fontId="25" fillId="6" borderId="0" xfId="0" applyNumberFormat="1" applyFont="1" applyFill="1" applyAlignment="1">
      <alignment horizontal="center" vertical="center"/>
    </xf>
    <xf numFmtId="168" fontId="25" fillId="6" borderId="0" xfId="0" applyNumberFormat="1" applyFont="1" applyFill="1" applyAlignment="1">
      <alignment horizontal="center" vertical="center"/>
    </xf>
    <xf numFmtId="167" fontId="25" fillId="6" borderId="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2" fillId="6" borderId="4" xfId="0" applyFont="1" applyFill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/>
    </xf>
    <xf numFmtId="167" fontId="25" fillId="0" borderId="8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5" fillId="0" borderId="22" xfId="0" applyNumberFormat="1" applyFont="1" applyBorder="1" applyAlignment="1">
      <alignment horizontal="center" vertical="center"/>
    </xf>
    <xf numFmtId="168" fontId="25" fillId="0" borderId="22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/>
    </xf>
    <xf numFmtId="0" fontId="25" fillId="6" borderId="4" xfId="0" applyFont="1" applyFill="1" applyBorder="1"/>
    <xf numFmtId="0" fontId="25" fillId="0" borderId="4" xfId="0" applyFont="1" applyBorder="1" applyAlignment="1">
      <alignment horizontal="right"/>
    </xf>
    <xf numFmtId="1" fontId="25" fillId="0" borderId="4" xfId="0" applyNumberFormat="1" applyFont="1" applyBorder="1" applyAlignment="1">
      <alignment horizontal="right"/>
    </xf>
    <xf numFmtId="0" fontId="20" fillId="0" borderId="0" xfId="0" applyFont="1" applyAlignment="1">
      <alignment vertical="top" wrapText="1"/>
    </xf>
    <xf numFmtId="0" fontId="1" fillId="0" borderId="7" xfId="0" applyFont="1" applyBorder="1"/>
    <xf numFmtId="170" fontId="1" fillId="0" borderId="3" xfId="0" applyNumberFormat="1" applyFont="1" applyBorder="1"/>
    <xf numFmtId="170" fontId="1" fillId="0" borderId="0" xfId="0" applyNumberFormat="1" applyFont="1"/>
    <xf numFmtId="167" fontId="25" fillId="0" borderId="30" xfId="0" applyNumberFormat="1" applyFont="1" applyBorder="1" applyAlignment="1">
      <alignment horizontal="center" vertical="center"/>
    </xf>
    <xf numFmtId="167" fontId="25" fillId="0" borderId="31" xfId="0" applyNumberFormat="1" applyFont="1" applyBorder="1" applyAlignment="1">
      <alignment horizontal="center" vertical="center"/>
    </xf>
    <xf numFmtId="167" fontId="25" fillId="0" borderId="32" xfId="0" applyNumberFormat="1" applyFont="1" applyBorder="1" applyAlignment="1">
      <alignment horizontal="center" vertical="center"/>
    </xf>
    <xf numFmtId="168" fontId="25" fillId="0" borderId="30" xfId="0" applyNumberFormat="1" applyFont="1" applyBorder="1" applyAlignment="1">
      <alignment horizontal="center" vertical="center"/>
    </xf>
    <xf numFmtId="168" fontId="25" fillId="0" borderId="31" xfId="0" applyNumberFormat="1" applyFont="1" applyBorder="1" applyAlignment="1">
      <alignment horizontal="center" vertical="center"/>
    </xf>
    <xf numFmtId="168" fontId="25" fillId="0" borderId="32" xfId="0" applyNumberFormat="1" applyFont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167" fontId="25" fillId="0" borderId="34" xfId="0" applyNumberFormat="1" applyFont="1" applyBorder="1" applyAlignment="1">
      <alignment horizontal="center" vertical="center"/>
    </xf>
    <xf numFmtId="167" fontId="25" fillId="0" borderId="35" xfId="0" applyNumberFormat="1" applyFont="1" applyBorder="1" applyAlignment="1">
      <alignment horizontal="center" vertical="center"/>
    </xf>
    <xf numFmtId="168" fontId="25" fillId="0" borderId="35" xfId="0" applyNumberFormat="1" applyFont="1" applyBorder="1" applyAlignment="1">
      <alignment horizontal="center" vertical="center"/>
    </xf>
    <xf numFmtId="167" fontId="25" fillId="0" borderId="36" xfId="0" applyNumberFormat="1" applyFont="1" applyBorder="1" applyAlignment="1">
      <alignment horizontal="center" vertical="center"/>
    </xf>
    <xf numFmtId="168" fontId="25" fillId="0" borderId="37" xfId="0" applyNumberFormat="1" applyFont="1" applyBorder="1" applyAlignment="1">
      <alignment horizontal="center" vertical="center"/>
    </xf>
    <xf numFmtId="168" fontId="25" fillId="0" borderId="38" xfId="0" applyNumberFormat="1" applyFont="1" applyBorder="1" applyAlignment="1">
      <alignment horizontal="center" vertical="center"/>
    </xf>
    <xf numFmtId="168" fontId="25" fillId="0" borderId="39" xfId="0" applyNumberFormat="1" applyFont="1" applyBorder="1" applyAlignment="1">
      <alignment horizontal="center" vertical="center"/>
    </xf>
    <xf numFmtId="168" fontId="25" fillId="0" borderId="36" xfId="0" applyNumberFormat="1" applyFont="1" applyBorder="1" applyAlignment="1">
      <alignment horizontal="center" vertical="center"/>
    </xf>
    <xf numFmtId="14" fontId="3" fillId="4" borderId="0" xfId="0" applyNumberFormat="1" applyFont="1" applyFill="1" applyAlignment="1">
      <alignment horizontal="left"/>
    </xf>
    <xf numFmtId="166" fontId="1" fillId="2" borderId="1" xfId="0" applyNumberFormat="1" applyFont="1" applyFill="1" applyBorder="1"/>
    <xf numFmtId="166" fontId="1" fillId="2" borderId="7" xfId="0" applyNumberFormat="1" applyFont="1" applyFill="1" applyBorder="1"/>
    <xf numFmtId="170" fontId="1" fillId="2" borderId="1" xfId="0" applyNumberFormat="1" applyFont="1" applyFill="1" applyBorder="1"/>
    <xf numFmtId="170" fontId="1" fillId="2" borderId="7" xfId="0" applyNumberFormat="1" applyFont="1" applyFill="1" applyBorder="1"/>
    <xf numFmtId="165" fontId="1" fillId="0" borderId="7" xfId="0" applyNumberFormat="1" applyFont="1" applyBorder="1"/>
    <xf numFmtId="2" fontId="1" fillId="0" borderId="7" xfId="0" applyNumberFormat="1" applyFont="1" applyBorder="1"/>
    <xf numFmtId="165" fontId="1" fillId="0" borderId="0" xfId="0" applyNumberFormat="1" applyFont="1"/>
    <xf numFmtId="2" fontId="1" fillId="0" borderId="0" xfId="0" applyNumberFormat="1" applyFont="1"/>
    <xf numFmtId="166" fontId="1" fillId="0" borderId="3" xfId="0" applyNumberFormat="1" applyFont="1" applyBorder="1"/>
    <xf numFmtId="166" fontId="1" fillId="0" borderId="0" xfId="0" applyNumberFormat="1" applyFont="1"/>
    <xf numFmtId="166" fontId="1" fillId="2" borderId="3" xfId="0" applyNumberFormat="1" applyFont="1" applyFill="1" applyBorder="1"/>
    <xf numFmtId="166" fontId="1" fillId="2" borderId="0" xfId="0" applyNumberFormat="1" applyFont="1" applyFill="1"/>
    <xf numFmtId="170" fontId="1" fillId="2" borderId="3" xfId="0" applyNumberFormat="1" applyFont="1" applyFill="1" applyBorder="1"/>
    <xf numFmtId="170" fontId="1" fillId="2" borderId="0" xfId="0" applyNumberFormat="1" applyFont="1" applyFill="1"/>
    <xf numFmtId="0" fontId="26" fillId="0" borderId="21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169" fontId="24" fillId="0" borderId="24" xfId="0" applyNumberFormat="1" applyFont="1" applyBorder="1" applyAlignment="1">
      <alignment horizontal="left" vertical="center" wrapText="1"/>
    </xf>
    <xf numFmtId="169" fontId="24" fillId="0" borderId="4" xfId="0" applyNumberFormat="1" applyFont="1" applyBorder="1" applyAlignment="1">
      <alignment horizontal="left" vertical="center" wrapText="1"/>
    </xf>
    <xf numFmtId="169" fontId="24" fillId="0" borderId="28" xfId="0" applyNumberFormat="1" applyFont="1" applyBorder="1" applyAlignment="1">
      <alignment horizontal="left" vertical="center" wrapText="1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 xr:uid="{012CF6F3-8AE9-44E6-A381-57765AF3F4D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A54F0F"/>
      <rgbColor rgb="0000FFFF"/>
      <rgbColor rgb="00800000"/>
      <rgbColor rgb="00008000"/>
      <rgbColor rgb="00000080"/>
      <rgbColor rgb="00808000"/>
      <rgbColor rgb="00D0006F"/>
      <rgbColor rgb="00008080"/>
      <rgbColor rgb="00C0C0C0"/>
      <rgbColor rgb="00808080"/>
      <rgbColor rgb="009999FF"/>
      <rgbColor rgb="006E6259"/>
      <rgbColor rgb="00620C0B"/>
      <rgbColor rgb="00590001"/>
      <rgbColor rgb="00404549"/>
      <rgbColor rgb="00CD9B7A"/>
      <rgbColor rgb="00990033"/>
      <rgbColor rgb="00EAEAEA"/>
      <rgbColor rgb="00000080"/>
      <rgbColor rgb="003366FF"/>
      <rgbColor rgb="00579A32"/>
      <rgbColor rgb="00CC9900"/>
      <rgbColor rgb="00D22630"/>
      <rgbColor rgb="00800000"/>
      <rgbColor rgb="0000BFB3"/>
      <rgbColor rgb="000000FF"/>
      <rgbColor rgb="00009CDE"/>
      <rgbColor rgb="00CCFFFF"/>
      <rgbColor rgb="00CCFFCC"/>
      <rgbColor rgb="00CDE499"/>
      <rgbColor rgb="0099D7F2"/>
      <rgbColor rgb="00666666"/>
      <rgbColor rgb="00CC99FF"/>
      <rgbColor rgb="00F0A8AB"/>
      <rgbColor rgb="003366FF"/>
      <rgbColor rgb="0033CCCC"/>
      <rgbColor rgb="0084BD00"/>
      <rgbColor rgb="00FEDB00"/>
      <rgbColor rgb="00FF9900"/>
      <rgbColor rgb="00FE5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714374</xdr:colOff>
      <xdr:row>58</xdr:row>
      <xdr:rowOff>92076</xdr:rowOff>
    </xdr:from>
    <xdr:to>
      <xdr:col>12</xdr:col>
      <xdr:colOff>774699</xdr:colOff>
      <xdr:row>58</xdr:row>
      <xdr:rowOff>426197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C28466-23F9-4759-9CC6-F1A352136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4" y="11407776"/>
          <a:ext cx="2600325" cy="3309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137160</xdr:rowOff>
    </xdr:from>
    <xdr:to>
      <xdr:col>13</xdr:col>
      <xdr:colOff>76200</xdr:colOff>
      <xdr:row>41</xdr:row>
      <xdr:rowOff>68580</xdr:rowOff>
    </xdr:to>
    <xdr:pic>
      <xdr:nvPicPr>
        <xdr:cNvPr id="54291" name="Picture 5">
          <a:extLst>
            <a:ext uri="{FF2B5EF4-FFF2-40B4-BE49-F238E27FC236}">
              <a16:creationId xmlns:a16="http://schemas.microsoft.com/office/drawing/2014/main" id="{02129950-7430-4A33-B40A-F6ADE2AA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7160"/>
          <a:ext cx="7863840" cy="680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190500</xdr:rowOff>
    </xdr:from>
    <xdr:to>
      <xdr:col>12</xdr:col>
      <xdr:colOff>441960</xdr:colOff>
      <xdr:row>39</xdr:row>
      <xdr:rowOff>175260</xdr:rowOff>
    </xdr:to>
    <xdr:pic>
      <xdr:nvPicPr>
        <xdr:cNvPr id="55315" name="Picture 6">
          <a:extLst>
            <a:ext uri="{FF2B5EF4-FFF2-40B4-BE49-F238E27FC236}">
              <a16:creationId xmlns:a16="http://schemas.microsoft.com/office/drawing/2014/main" id="{4EAB076F-F7EB-42DB-94D1-55894013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7597140" cy="653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58</xdr:row>
      <xdr:rowOff>114300</xdr:rowOff>
    </xdr:from>
    <xdr:to>
      <xdr:col>12</xdr:col>
      <xdr:colOff>676275</xdr:colOff>
      <xdr:row>58</xdr:row>
      <xdr:rowOff>448421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07EA5-FECF-4E65-9829-AF1AB09B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1430000"/>
          <a:ext cx="2600325" cy="334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0</xdr:row>
      <xdr:rowOff>0</xdr:rowOff>
    </xdr:from>
    <xdr:ext cx="1243968" cy="352168"/>
    <xdr:sp macro="" textlink="">
      <xdr:nvSpPr>
        <xdr:cNvPr id="46082" name="Arrow: Right 1">
          <a:extLst>
            <a:ext uri="{FF2B5EF4-FFF2-40B4-BE49-F238E27FC236}">
              <a16:creationId xmlns:a16="http://schemas.microsoft.com/office/drawing/2014/main" id="{D9EA7C32-698F-45E7-A710-FD0C721B8556}"/>
            </a:ext>
          </a:extLst>
        </xdr:cNvPr>
        <xdr:cNvSpPr>
          <a:spLocks noChangeArrowheads="1"/>
        </xdr:cNvSpPr>
      </xdr:nvSpPr>
      <xdr:spPr bwMode="auto">
        <a:xfrm rot="10800000">
          <a:off x="3143250" y="0"/>
          <a:ext cx="1066800" cy="342900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258444</xdr:colOff>
      <xdr:row>0</xdr:row>
      <xdr:rowOff>0</xdr:rowOff>
    </xdr:from>
    <xdr:ext cx="535306" cy="352168"/>
    <xdr:sp macro="" textlink="">
      <xdr:nvSpPr>
        <xdr:cNvPr id="49153" name="Arrow: Right 1">
          <a:extLst>
            <a:ext uri="{FF2B5EF4-FFF2-40B4-BE49-F238E27FC236}">
              <a16:creationId xmlns:a16="http://schemas.microsoft.com/office/drawing/2014/main" id="{B11403DA-59E7-4662-AD20-24ABC91C38B2}"/>
            </a:ext>
          </a:extLst>
        </xdr:cNvPr>
        <xdr:cNvSpPr>
          <a:spLocks noChangeArrowheads="1"/>
        </xdr:cNvSpPr>
      </xdr:nvSpPr>
      <xdr:spPr bwMode="auto">
        <a:xfrm rot="10800000">
          <a:off x="4077969" y="0"/>
          <a:ext cx="535306" cy="352168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769620</xdr:colOff>
      <xdr:row>2</xdr:row>
      <xdr:rowOff>22860</xdr:rowOff>
    </xdr:to>
    <xdr:pic>
      <xdr:nvPicPr>
        <xdr:cNvPr id="29723" name="Picture 2">
          <a:extLst>
            <a:ext uri="{FF2B5EF4-FFF2-40B4-BE49-F238E27FC236}">
              <a16:creationId xmlns:a16="http://schemas.microsoft.com/office/drawing/2014/main" id="{478885A9-CABC-4599-A2F7-5FB108B5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9630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228600</xdr:colOff>
      <xdr:row>42</xdr:row>
      <xdr:rowOff>30480</xdr:rowOff>
    </xdr:to>
    <xdr:pic>
      <xdr:nvPicPr>
        <xdr:cNvPr id="50195" name="Picture 1">
          <a:extLst>
            <a:ext uri="{FF2B5EF4-FFF2-40B4-BE49-F238E27FC236}">
              <a16:creationId xmlns:a16="http://schemas.microsoft.com/office/drawing/2014/main" id="{D5C26158-ACA7-49CD-862B-8186CDCE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"/>
          <a:ext cx="11201400" cy="656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137160</xdr:rowOff>
    </xdr:from>
    <xdr:to>
      <xdr:col>16</xdr:col>
      <xdr:colOff>137160</xdr:colOff>
      <xdr:row>50</xdr:row>
      <xdr:rowOff>45720</xdr:rowOff>
    </xdr:to>
    <xdr:pic>
      <xdr:nvPicPr>
        <xdr:cNvPr id="51219" name="Picture 1">
          <a:extLst>
            <a:ext uri="{FF2B5EF4-FFF2-40B4-BE49-F238E27FC236}">
              <a16:creationId xmlns:a16="http://schemas.microsoft.com/office/drawing/2014/main" id="{407E7AC9-EAFE-4D70-B0C5-EA569F4E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04800"/>
          <a:ext cx="9700260" cy="812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144780</xdr:rowOff>
    </xdr:from>
    <xdr:to>
      <xdr:col>15</xdr:col>
      <xdr:colOff>236220</xdr:colOff>
      <xdr:row>48</xdr:row>
      <xdr:rowOff>45720</xdr:rowOff>
    </xdr:to>
    <xdr:pic>
      <xdr:nvPicPr>
        <xdr:cNvPr id="52243" name="Picture 2">
          <a:extLst>
            <a:ext uri="{FF2B5EF4-FFF2-40B4-BE49-F238E27FC236}">
              <a16:creationId xmlns:a16="http://schemas.microsoft.com/office/drawing/2014/main" id="{EA727F61-5D3C-421F-A3AC-02EE9573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2420"/>
          <a:ext cx="8961120" cy="778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175260</xdr:rowOff>
    </xdr:from>
    <xdr:to>
      <xdr:col>11</xdr:col>
      <xdr:colOff>388620</xdr:colOff>
      <xdr:row>36</xdr:row>
      <xdr:rowOff>60960</xdr:rowOff>
    </xdr:to>
    <xdr:pic>
      <xdr:nvPicPr>
        <xdr:cNvPr id="53267" name="Picture 3">
          <a:extLst>
            <a:ext uri="{FF2B5EF4-FFF2-40B4-BE49-F238E27FC236}">
              <a16:creationId xmlns:a16="http://schemas.microsoft.com/office/drawing/2014/main" id="{3D705E27-1B8B-4295-BABC-BFF2247A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6934200" cy="592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361949</xdr:colOff>
      <xdr:row>0</xdr:row>
      <xdr:rowOff>101600</xdr:rowOff>
    </xdr:from>
    <xdr:to>
      <xdr:col>22</xdr:col>
      <xdr:colOff>577850</xdr:colOff>
      <xdr:row>36</xdr:row>
      <xdr:rowOff>44450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099795-C3CA-0CD2-7A7E-C61D7B16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49" y="101600"/>
          <a:ext cx="6921501" cy="577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M67"/>
  <sheetViews>
    <sheetView tabSelected="1" zoomScaleNormal="100" zoomScaleSheetLayoutView="115" workbookViewId="0">
      <selection activeCell="E12" sqref="E12"/>
    </sheetView>
  </sheetViews>
  <sheetFormatPr defaultColWidth="9.1796875" defaultRowHeight="15.5" x14ac:dyDescent="0.4"/>
  <cols>
    <col min="1" max="1" width="41.7265625" style="64" bestFit="1" customWidth="1"/>
    <col min="2" max="6" width="11.81640625" style="64" customWidth="1"/>
    <col min="7" max="7" width="11.81640625" style="66" customWidth="1"/>
    <col min="8" max="9" width="11.81640625" style="64" customWidth="1"/>
    <col min="10" max="10" width="11.81640625" style="66" customWidth="1"/>
    <col min="11" max="11" width="12.54296875" style="66" customWidth="1"/>
    <col min="12" max="12" width="11.81640625" style="64" customWidth="1"/>
    <col min="13" max="13" width="12.54296875" style="64" customWidth="1"/>
    <col min="14" max="16384" width="9.1796875" style="64"/>
  </cols>
  <sheetData>
    <row r="1" spans="1:13" ht="16.5" customHeight="1" x14ac:dyDescent="0.4">
      <c r="A1" s="126" t="str">
        <f>'Current month raw data'!A1</f>
        <v>April 2026 Monthly Report</v>
      </c>
      <c r="B1" s="129" t="str">
        <f>'Current month raw data'!F6</f>
        <v>Current Month - April 2026 vs April 2025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/>
    </row>
    <row r="2" spans="1:13" x14ac:dyDescent="0.4">
      <c r="A2" s="127"/>
      <c r="B2" s="132" t="s">
        <v>45</v>
      </c>
      <c r="C2" s="133"/>
      <c r="D2" s="134" t="s">
        <v>2</v>
      </c>
      <c r="E2" s="133"/>
      <c r="F2" s="135" t="s">
        <v>3</v>
      </c>
      <c r="G2" s="135"/>
      <c r="H2" s="135" t="str">
        <f>'Current month raw data'!L7</f>
        <v>Percent Change from April 2025</v>
      </c>
      <c r="I2" s="135"/>
      <c r="J2" s="135"/>
      <c r="K2" s="135"/>
      <c r="L2" s="135"/>
      <c r="M2" s="136"/>
    </row>
    <row r="3" spans="1:13" ht="37" customHeight="1" x14ac:dyDescent="0.4">
      <c r="A3" s="128"/>
      <c r="B3" s="81">
        <f>'Current month raw data'!F8</f>
        <v>2026</v>
      </c>
      <c r="C3" s="82">
        <f>'Current month raw data'!G8</f>
        <v>2025</v>
      </c>
      <c r="D3" s="82">
        <f>'Current month raw data'!H8</f>
        <v>2026</v>
      </c>
      <c r="E3" s="82">
        <f>'Current month raw data'!I8</f>
        <v>2025</v>
      </c>
      <c r="F3" s="99">
        <f>'Current month raw data'!J8</f>
        <v>2026</v>
      </c>
      <c r="G3" s="99">
        <f>'Current month raw data'!K8</f>
        <v>2025</v>
      </c>
      <c r="H3" s="82" t="str">
        <f>'Current month raw data'!L8</f>
        <v>Occ</v>
      </c>
      <c r="I3" s="82" t="str">
        <f>'Current month raw data'!M8</f>
        <v>ADR</v>
      </c>
      <c r="J3" s="82" t="s">
        <v>3</v>
      </c>
      <c r="K3" s="83" t="s">
        <v>78</v>
      </c>
      <c r="L3" s="83" t="s">
        <v>43</v>
      </c>
      <c r="M3" s="84" t="s">
        <v>44</v>
      </c>
    </row>
    <row r="4" spans="1:13" x14ac:dyDescent="0.4">
      <c r="A4" s="85" t="s">
        <v>10</v>
      </c>
      <c r="B4" s="75">
        <f>VLOOKUP($A4,'Current month raw data'!$B:$Q,5,FALSE)</f>
        <v>64.939262992896701</v>
      </c>
      <c r="C4" s="93">
        <f>VLOOKUP($A4,'Current month raw data'!$B:$Q,6,FALSE)</f>
        <v>63.916561175433699</v>
      </c>
      <c r="D4" s="74">
        <f>VLOOKUP($A4,'Current month raw data'!$B:$Q,7,FALSE)</f>
        <v>165.89882957978301</v>
      </c>
      <c r="E4" s="96">
        <f>VLOOKUP($A4,'Current month raw data'!$B:$Q,8,FALSE)</f>
        <v>161.42040146604199</v>
      </c>
      <c r="F4" s="102">
        <f>VLOOKUP($A4,'Current month raw data'!$B:$Q,9,FALSE)</f>
        <v>107.733477242953</v>
      </c>
      <c r="G4" s="104">
        <f>VLOOKUP($A4,'Current month raw data'!$B:$Q,10,FALSE)</f>
        <v>103.17436965267299</v>
      </c>
      <c r="H4" s="101">
        <f>VLOOKUP($A4,'Current month raw data'!$B:$Q,11,FALSE)</f>
        <v>1.60005763554143</v>
      </c>
      <c r="I4" s="73">
        <f>VLOOKUP($A4,'Current month raw data'!$B:$Q,12,FALSE)</f>
        <v>2.7743879169342902</v>
      </c>
      <c r="J4" s="93">
        <f>VLOOKUP($A4,'Current month raw data'!$B:$Q,13,FALSE)</f>
        <v>4.4188373581801699</v>
      </c>
      <c r="K4" s="73">
        <f>VLOOKUP($A4,'Current month raw data'!$B:$Q,14,FALSE)</f>
        <v>4.8534285474216796</v>
      </c>
      <c r="L4" s="73">
        <f>VLOOKUP($A4,'Current month raw data'!$B:$Q,15,FALSE)</f>
        <v>0.41619998865795199</v>
      </c>
      <c r="M4" s="76">
        <f>VLOOKUP($A4,'Current month raw data'!$B:$Q,16,FALSE)</f>
        <v>2.0229170638970202</v>
      </c>
    </row>
    <row r="5" spans="1:13" x14ac:dyDescent="0.4">
      <c r="A5" s="85" t="s">
        <v>13</v>
      </c>
      <c r="B5" s="75">
        <f>VLOOKUP($A5,'Current month raw data'!$B:$Q,5,FALSE)</f>
        <v>68.807334019137102</v>
      </c>
      <c r="C5" s="94">
        <f>VLOOKUP($A5,'Current month raw data'!$B:$Q,6,FALSE)</f>
        <v>66.185489948972602</v>
      </c>
      <c r="D5" s="74">
        <f>VLOOKUP($A5,'Current month raw data'!$B:$Q,7,FALSE)</f>
        <v>142.194705622821</v>
      </c>
      <c r="E5" s="97">
        <f>VLOOKUP($A5,'Current month raw data'!$B:$Q,8,FALSE)</f>
        <v>136.107656504391</v>
      </c>
      <c r="F5" s="74">
        <f>VLOOKUP($A5,'Current month raw data'!$B:$Q,9,FALSE)</f>
        <v>97.840386055423494</v>
      </c>
      <c r="G5" s="105">
        <f>VLOOKUP($A5,'Current month raw data'!$B:$Q,10,FALSE)</f>
        <v>90.083519315496403</v>
      </c>
      <c r="H5" s="73">
        <f>VLOOKUP($A5,'Current month raw data'!$B:$Q,11,FALSE)</f>
        <v>3.9613578024215101</v>
      </c>
      <c r="I5" s="73">
        <f>VLOOKUP($A5,'Current month raw data'!$B:$Q,12,FALSE)</f>
        <v>4.4722312283976802</v>
      </c>
      <c r="J5" s="94">
        <f>VLOOKUP($A5,'Current month raw data'!$B:$Q,13,FALSE)</f>
        <v>8.6107501115276595</v>
      </c>
      <c r="K5" s="73">
        <f>VLOOKUP($A5,'Current month raw data'!$B:$Q,14,FALSE)</f>
        <v>9.5755885578524307</v>
      </c>
      <c r="L5" s="73">
        <f>VLOOKUP($A5,'Current month raw data'!$B:$Q,15,FALSE)</f>
        <v>0.88834525618690996</v>
      </c>
      <c r="M5" s="76">
        <f>VLOOKUP($A5,'Current month raw data'!$B:$Q,16,FALSE)</f>
        <v>4.8848935927268204</v>
      </c>
    </row>
    <row r="6" spans="1:13" x14ac:dyDescent="0.4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x14ac:dyDescent="0.4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x14ac:dyDescent="0.4">
      <c r="A8" s="87" t="s">
        <v>71</v>
      </c>
      <c r="B8" s="75">
        <f>VLOOKUP($A8,'Current month raw data'!$B:$Q,5,FALSE)</f>
        <v>66.260501132296</v>
      </c>
      <c r="C8" s="94">
        <f>VLOOKUP($A8,'Current month raw data'!$B:$Q,6,FALSE)</f>
        <v>64.570853649098297</v>
      </c>
      <c r="D8" s="74">
        <f>VLOOKUP($A8,'Current month raw data'!$B:$Q,7,FALSE)</f>
        <v>329.95964103016399</v>
      </c>
      <c r="E8" s="97">
        <f>VLOOKUP($A8,'Current month raw data'!$B:$Q,8,FALSE)</f>
        <v>313.78682316137599</v>
      </c>
      <c r="F8" s="74">
        <f>VLOOKUP($A8,'Current month raw data'!$B:$Q,9,FALSE)</f>
        <v>218.63291168091101</v>
      </c>
      <c r="G8" s="105">
        <f>VLOOKUP($A8,'Current month raw data'!$B:$Q,10,FALSE)</f>
        <v>202.61483035368701</v>
      </c>
      <c r="H8" s="73">
        <f>VLOOKUP($A8,'Current month raw data'!$B:$Q,11,FALSE)</f>
        <v>2.61673400258853</v>
      </c>
      <c r="I8" s="73">
        <f>VLOOKUP($A8,'Current month raw data'!$B:$Q,12,FALSE)</f>
        <v>5.1540780794576602</v>
      </c>
      <c r="J8" s="94">
        <f>VLOOKUP($A8,'Current month raw data'!$B:$Q,13,FALSE)</f>
        <v>7.9056805956713303</v>
      </c>
      <c r="K8" s="73">
        <f>VLOOKUP($A8,'Current month raw data'!$B:$Q,14,FALSE)</f>
        <v>14.3193918175175</v>
      </c>
      <c r="L8" s="73">
        <f>VLOOKUP($A8,'Current month raw data'!$B:$Q,15,FALSE)</f>
        <v>5.9438123984211702</v>
      </c>
      <c r="M8" s="76">
        <f>VLOOKUP($A8,'Current month raw data'!$B:$Q,16,FALSE)</f>
        <v>8.7160801610892698</v>
      </c>
    </row>
    <row r="9" spans="1:13" x14ac:dyDescent="0.4">
      <c r="A9" s="87" t="s">
        <v>72</v>
      </c>
      <c r="B9" s="75">
        <f>VLOOKUP($A9,'Current month raw data'!$B:$Q,5,FALSE)</f>
        <v>73.730357866991</v>
      </c>
      <c r="C9" s="94">
        <f>VLOOKUP($A9,'Current month raw data'!$B:$Q,6,FALSE)</f>
        <v>73.241240852276405</v>
      </c>
      <c r="D9" s="74">
        <f>VLOOKUP($A9,'Current month raw data'!$B:$Q,7,FALSE)</f>
        <v>213.15078053679699</v>
      </c>
      <c r="E9" s="97">
        <f>VLOOKUP($A9,'Current month raw data'!$B:$Q,8,FALSE)</f>
        <v>204.560550190199</v>
      </c>
      <c r="F9" s="74">
        <f>VLOOKUP($A9,'Current month raw data'!$B:$Q,9,FALSE)</f>
        <v>157.15683328606499</v>
      </c>
      <c r="G9" s="105">
        <f>VLOOKUP($A9,'Current month raw data'!$B:$Q,10,FALSE)</f>
        <v>149.82268525354499</v>
      </c>
      <c r="H9" s="73">
        <f>VLOOKUP($A9,'Current month raw data'!$B:$Q,11,FALSE)</f>
        <v>0.66781639554850503</v>
      </c>
      <c r="I9" s="73">
        <f>VLOOKUP($A9,'Current month raw data'!$B:$Q,12,FALSE)</f>
        <v>4.1993582529039797</v>
      </c>
      <c r="J9" s="94">
        <f>VLOOKUP($A9,'Current month raw data'!$B:$Q,13,FALSE)</f>
        <v>4.8952186513731899</v>
      </c>
      <c r="K9" s="73">
        <f>VLOOKUP($A9,'Current month raw data'!$B:$Q,14,FALSE)</f>
        <v>7.2144484711762402</v>
      </c>
      <c r="L9" s="73">
        <f>VLOOKUP($A9,'Current month raw data'!$B:$Q,15,FALSE)</f>
        <v>2.2109966971051001</v>
      </c>
      <c r="M9" s="76">
        <f>VLOOKUP($A9,'Current month raw data'!$B:$Q,16,FALSE)</f>
        <v>2.89357849110191</v>
      </c>
    </row>
    <row r="10" spans="1:13" x14ac:dyDescent="0.4">
      <c r="A10" s="87" t="s">
        <v>73</v>
      </c>
      <c r="B10" s="75">
        <f>VLOOKUP($A10,'Current month raw data'!$B:$Q,5,FALSE)</f>
        <v>75.24956330002</v>
      </c>
      <c r="C10" s="94">
        <f>VLOOKUP($A10,'Current month raw data'!$B:$Q,6,FALSE)</f>
        <v>71.307091026793003</v>
      </c>
      <c r="D10" s="74">
        <f>VLOOKUP($A10,'Current month raw data'!$B:$Q,7,FALSE)</f>
        <v>161.90700559392701</v>
      </c>
      <c r="E10" s="97">
        <f>VLOOKUP($A10,'Current month raw data'!$B:$Q,8,FALSE)</f>
        <v>154.96598686706201</v>
      </c>
      <c r="F10" s="74">
        <f>VLOOKUP($A10,'Current month raw data'!$B:$Q,9,FALSE)</f>
        <v>121.834314661569</v>
      </c>
      <c r="G10" s="105">
        <f>VLOOKUP($A10,'Current month raw data'!$B:$Q,10,FALSE)</f>
        <v>110.50173731586401</v>
      </c>
      <c r="H10" s="73">
        <f>VLOOKUP($A10,'Current month raw data'!$B:$Q,11,FALSE)</f>
        <v>5.5288642636475602</v>
      </c>
      <c r="I10" s="73">
        <f>VLOOKUP($A10,'Current month raw data'!$B:$Q,12,FALSE)</f>
        <v>4.4790594808521398</v>
      </c>
      <c r="J10" s="94">
        <f>VLOOKUP($A10,'Current month raw data'!$B:$Q,13,FALSE)</f>
        <v>10.255564863484</v>
      </c>
      <c r="K10" s="73">
        <f>VLOOKUP($A10,'Current month raw data'!$B:$Q,14,FALSE)</f>
        <v>11.6042372415932</v>
      </c>
      <c r="L10" s="73">
        <f>VLOOKUP($A10,'Current month raw data'!$B:$Q,15,FALSE)</f>
        <v>1.2232238615612001</v>
      </c>
      <c r="M10" s="76">
        <f>VLOOKUP($A10,'Current month raw data'!$B:$Q,16,FALSE)</f>
        <v>6.8197185121550303</v>
      </c>
    </row>
    <row r="11" spans="1:13" x14ac:dyDescent="0.4">
      <c r="A11" s="87" t="s">
        <v>74</v>
      </c>
      <c r="B11" s="75">
        <f>VLOOKUP($A11,'Current month raw data'!$B:$Q,5,FALSE)</f>
        <v>72.689700397557203</v>
      </c>
      <c r="C11" s="94">
        <f>VLOOKUP($A11,'Current month raw data'!$B:$Q,6,FALSE)</f>
        <v>68.754540186259803</v>
      </c>
      <c r="D11" s="74">
        <f>VLOOKUP($A11,'Current month raw data'!$B:$Q,7,FALSE)</f>
        <v>132.50164703059801</v>
      </c>
      <c r="E11" s="97">
        <f>VLOOKUP($A11,'Current month raw data'!$B:$Q,8,FALSE)</f>
        <v>125.75128686642201</v>
      </c>
      <c r="F11" s="74">
        <f>VLOOKUP($A11,'Current month raw data'!$B:$Q,9,FALSE)</f>
        <v>96.315050248370795</v>
      </c>
      <c r="G11" s="105">
        <f>VLOOKUP($A11,'Current month raw data'!$B:$Q,10,FALSE)</f>
        <v>86.459719063313599</v>
      </c>
      <c r="H11" s="73">
        <f>VLOOKUP($A11,'Current month raw data'!$B:$Q,11,FALSE)</f>
        <v>5.72349142418354</v>
      </c>
      <c r="I11" s="73">
        <f>VLOOKUP($A11,'Current month raw data'!$B:$Q,12,FALSE)</f>
        <v>5.3680247195767903</v>
      </c>
      <c r="J11" s="94">
        <f>VLOOKUP($A11,'Current month raw data'!$B:$Q,13,FALSE)</f>
        <v>11.3987545782333</v>
      </c>
      <c r="K11" s="73">
        <f>VLOOKUP($A11,'Current month raw data'!$B:$Q,14,FALSE)</f>
        <v>10.924125344005899</v>
      </c>
      <c r="L11" s="73">
        <f>VLOOKUP($A11,'Current month raw data'!$B:$Q,15,FALSE)</f>
        <v>-0.426063321824726</v>
      </c>
      <c r="M11" s="76">
        <f>VLOOKUP($A11,'Current month raw data'!$B:$Q,16,FALSE)</f>
        <v>5.2730424046725801</v>
      </c>
    </row>
    <row r="12" spans="1:13" x14ac:dyDescent="0.4">
      <c r="A12" s="87" t="s">
        <v>75</v>
      </c>
      <c r="B12" s="75">
        <f>VLOOKUP($A12,'Current month raw data'!$B:$Q,5,FALSE)</f>
        <v>64.9175553556897</v>
      </c>
      <c r="C12" s="94">
        <f>VLOOKUP($A12,'Current month raw data'!$B:$Q,6,FALSE)</f>
        <v>61.9144962427956</v>
      </c>
      <c r="D12" s="74">
        <f>VLOOKUP($A12,'Current month raw data'!$B:$Q,7,FALSE)</f>
        <v>93.351702292359306</v>
      </c>
      <c r="E12" s="97">
        <f>VLOOKUP($A12,'Current month raw data'!$B:$Q,8,FALSE)</f>
        <v>90.027197494408796</v>
      </c>
      <c r="F12" s="74">
        <f>VLOOKUP($A12,'Current month raw data'!$B:$Q,9,FALSE)</f>
        <v>60.601643011121098</v>
      </c>
      <c r="G12" s="105">
        <f>VLOOKUP($A12,'Current month raw data'!$B:$Q,10,FALSE)</f>
        <v>55.739885810169902</v>
      </c>
      <c r="H12" s="73">
        <f>VLOOKUP($A12,'Current month raw data'!$B:$Q,11,FALSE)</f>
        <v>4.8503327897843196</v>
      </c>
      <c r="I12" s="73">
        <f>VLOOKUP($A12,'Current month raw data'!$B:$Q,12,FALSE)</f>
        <v>3.69277828309274</v>
      </c>
      <c r="J12" s="94">
        <f>VLOOKUP($A12,'Current month raw data'!$B:$Q,13,FALSE)</f>
        <v>8.7222231087959408</v>
      </c>
      <c r="K12" s="73">
        <f>VLOOKUP($A12,'Current month raw data'!$B:$Q,14,FALSE)</f>
        <v>11.1208223842099</v>
      </c>
      <c r="L12" s="73">
        <f>VLOOKUP($A12,'Current month raw data'!$B:$Q,15,FALSE)</f>
        <v>2.2061720288903399</v>
      </c>
      <c r="M12" s="76">
        <f>VLOOKUP($A12,'Current month raw data'!$B:$Q,16,FALSE)</f>
        <v>7.1635115039909802</v>
      </c>
    </row>
    <row r="13" spans="1:13" x14ac:dyDescent="0.4">
      <c r="A13" s="87" t="s">
        <v>76</v>
      </c>
      <c r="B13" s="75">
        <f>VLOOKUP($A13,'Current month raw data'!$B:$Q,5,FALSE)</f>
        <v>56.575251168805302</v>
      </c>
      <c r="C13" s="94">
        <f>VLOOKUP($A13,'Current month raw data'!$B:$Q,6,FALSE)</f>
        <v>55.526563444183502</v>
      </c>
      <c r="D13" s="74">
        <f>VLOOKUP($A13,'Current month raw data'!$B:$Q,7,FALSE)</f>
        <v>66.504591222520901</v>
      </c>
      <c r="E13" s="97">
        <f>VLOOKUP($A13,'Current month raw data'!$B:$Q,8,FALSE)</f>
        <v>66.223308860459099</v>
      </c>
      <c r="F13" s="74">
        <f>VLOOKUP($A13,'Current month raw data'!$B:$Q,9,FALSE)</f>
        <v>37.6251395229284</v>
      </c>
      <c r="G13" s="105">
        <f>VLOOKUP($A13,'Current month raw data'!$B:$Q,10,FALSE)</f>
        <v>36.771527609240401</v>
      </c>
      <c r="H13" s="73">
        <f>VLOOKUP($A13,'Current month raw data'!$B:$Q,11,FALSE)</f>
        <v>1.88862349760923</v>
      </c>
      <c r="I13" s="73">
        <f>VLOOKUP($A13,'Current month raw data'!$B:$Q,12,FALSE)</f>
        <v>0.42474827504388601</v>
      </c>
      <c r="J13" s="94">
        <f>VLOOKUP($A13,'Current month raw data'!$B:$Q,13,FALSE)</f>
        <v>2.3213936683812801</v>
      </c>
      <c r="K13" s="73">
        <f>VLOOKUP($A13,'Current month raw data'!$B:$Q,14,FALSE)</f>
        <v>1.8987162122932899</v>
      </c>
      <c r="L13" s="73">
        <f>VLOOKUP($A13,'Current month raw data'!$B:$Q,15,FALSE)</f>
        <v>-0.41308805610865101</v>
      </c>
      <c r="M13" s="76">
        <f>VLOOKUP($A13,'Current month raw data'!$B:$Q,16,FALSE)</f>
        <v>1.4677337634070899</v>
      </c>
    </row>
    <row r="14" spans="1:13" ht="18.649999999999999" customHeight="1" x14ac:dyDescent="0.4">
      <c r="A14" s="72" t="s">
        <v>79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x14ac:dyDescent="0.4">
      <c r="A15" s="87" t="s">
        <v>50</v>
      </c>
      <c r="B15" s="75">
        <f>VLOOKUP($A15,'Current month raw data'!$B:$Q,5,FALSE)</f>
        <v>68.487016428192803</v>
      </c>
      <c r="C15" s="94">
        <f>VLOOKUP($A15,'Current month raw data'!$B:$Q,6,FALSE)</f>
        <v>65.642896391721095</v>
      </c>
      <c r="D15" s="74">
        <f>VLOOKUP($A15,'Current month raw data'!$B:$Q,7,FALSE)</f>
        <v>132.15895332791601</v>
      </c>
      <c r="E15" s="97">
        <f>VLOOKUP($A15,'Current month raw data'!$B:$Q,8,FALSE)</f>
        <v>126.833556337864</v>
      </c>
      <c r="F15" s="74">
        <f>VLOOKUP($A15,'Current month raw data'!$B:$Q,9,FALSE)</f>
        <v>90.511724077018101</v>
      </c>
      <c r="G15" s="105">
        <f>VLOOKUP($A15,'Current month raw data'!$B:$Q,10,FALSE)</f>
        <v>83.257219976799504</v>
      </c>
      <c r="H15" s="73">
        <f>VLOOKUP($A15,'Current month raw data'!$B:$Q,11,FALSE)</f>
        <v>4.3327156368902902</v>
      </c>
      <c r="I15" s="73">
        <f>VLOOKUP($A15,'Current month raw data'!$B:$Q,12,FALSE)</f>
        <v>4.1987287464102998</v>
      </c>
      <c r="J15" s="94">
        <f>VLOOKUP($A15,'Current month raw data'!$B:$Q,13,FALSE)</f>
        <v>8.7133633602469196</v>
      </c>
      <c r="K15" s="73">
        <f>VLOOKUP($A15,'Current month raw data'!$B:$Q,14,FALSE)</f>
        <v>12.7223304198713</v>
      </c>
      <c r="L15" s="73">
        <f>VLOOKUP($A15,'Current month raw data'!$B:$Q,15,FALSE)</f>
        <v>3.68764881860919</v>
      </c>
      <c r="M15" s="76">
        <f>VLOOKUP($A15,'Current month raw data'!$B:$Q,16,FALSE)</f>
        <v>8.1801397924969592</v>
      </c>
    </row>
    <row r="16" spans="1:13" x14ac:dyDescent="0.4">
      <c r="A16" s="87" t="s">
        <v>51</v>
      </c>
      <c r="B16" s="75">
        <f>VLOOKUP($A16,'Current month raw data'!$B:$Q,5,FALSE)</f>
        <v>54.151681000781799</v>
      </c>
      <c r="C16" s="94">
        <f>VLOOKUP($A16,'Current month raw data'!$B:$Q,6,FALSE)</f>
        <v>60.755798801146703</v>
      </c>
      <c r="D16" s="74">
        <f>VLOOKUP($A16,'Current month raw data'!$B:$Q,7,FALSE)</f>
        <v>112.91320531331201</v>
      </c>
      <c r="E16" s="97">
        <f>VLOOKUP($A16,'Current month raw data'!$B:$Q,8,FALSE)</f>
        <v>116.377003689087</v>
      </c>
      <c r="F16" s="74">
        <f>VLOOKUP($A16,'Current month raw data'!$B:$Q,9,FALSE)</f>
        <v>61.144398749022599</v>
      </c>
      <c r="G16" s="105">
        <f>VLOOKUP($A16,'Current month raw data'!$B:$Q,10,FALSE)</f>
        <v>70.705778212144907</v>
      </c>
      <c r="H16" s="73">
        <f>VLOOKUP($A16,'Current month raw data'!$B:$Q,11,FALSE)</f>
        <v>-10.8699382292381</v>
      </c>
      <c r="I16" s="73">
        <f>VLOOKUP($A16,'Current month raw data'!$B:$Q,12,FALSE)</f>
        <v>-2.9763598184989299</v>
      </c>
      <c r="J16" s="94">
        <f>VLOOKUP($A16,'Current month raw data'!$B:$Q,13,FALSE)</f>
        <v>-13.522769573986301</v>
      </c>
      <c r="K16" s="73">
        <f>VLOOKUP($A16,'Current month raw data'!$B:$Q,14,FALSE)</f>
        <v>-13.522769573986301</v>
      </c>
      <c r="L16" s="73">
        <f>VLOOKUP($A16,'Current month raw data'!$B:$Q,15,FALSE)</f>
        <v>0</v>
      </c>
      <c r="M16" s="76">
        <f>VLOOKUP($A16,'Current month raw data'!$B:$Q,16,FALSE)</f>
        <v>-10.8699382292381</v>
      </c>
    </row>
    <row r="17" spans="1:13" x14ac:dyDescent="0.4">
      <c r="A17" s="87" t="s">
        <v>52</v>
      </c>
      <c r="B17" s="75">
        <f>VLOOKUP($A17,'Current month raw data'!$B:$Q,5,FALSE)</f>
        <v>54.935469514908704</v>
      </c>
      <c r="C17" s="94">
        <f>VLOOKUP($A17,'Current month raw data'!$B:$Q,6,FALSE)</f>
        <v>54.067645749888698</v>
      </c>
      <c r="D17" s="74">
        <f>VLOOKUP($A17,'Current month raw data'!$B:$Q,7,FALSE)</f>
        <v>111.06173080038801</v>
      </c>
      <c r="E17" s="97">
        <f>VLOOKUP($A17,'Current month raw data'!$B:$Q,8,FALSE)</f>
        <v>111.544499958844</v>
      </c>
      <c r="F17" s="74">
        <f>VLOOKUP($A17,'Current month raw data'!$B:$Q,9,FALSE)</f>
        <v>61.012283266577597</v>
      </c>
      <c r="G17" s="105">
        <f>VLOOKUP($A17,'Current month raw data'!$B:$Q,10,FALSE)</f>
        <v>60.309485091232702</v>
      </c>
      <c r="H17" s="73">
        <f>VLOOKUP($A17,'Current month raw data'!$B:$Q,11,FALSE)</f>
        <v>1.6050703761626399</v>
      </c>
      <c r="I17" s="73">
        <f>VLOOKUP($A17,'Current month raw data'!$B:$Q,12,FALSE)</f>
        <v>-0.43280409041559098</v>
      </c>
      <c r="J17" s="94">
        <f>VLOOKUP($A17,'Current month raw data'!$B:$Q,13,FALSE)</f>
        <v>1.1653194755049701</v>
      </c>
      <c r="K17" s="73">
        <f>VLOOKUP($A17,'Current month raw data'!$B:$Q,14,FALSE)</f>
        <v>1.1653194755049701</v>
      </c>
      <c r="L17" s="73">
        <f>VLOOKUP($A17,'Current month raw data'!$B:$Q,15,FALSE)</f>
        <v>0</v>
      </c>
      <c r="M17" s="76">
        <f>VLOOKUP($A17,'Current month raw data'!$B:$Q,16,FALSE)</f>
        <v>1.6050703761626399</v>
      </c>
    </row>
    <row r="18" spans="1:13" x14ac:dyDescent="0.4">
      <c r="A18" s="87" t="s">
        <v>53</v>
      </c>
      <c r="B18" s="75">
        <f>VLOOKUP($A18,'Current month raw data'!$B:$Q,5,FALSE)</f>
        <v>66.510829439553902</v>
      </c>
      <c r="C18" s="94">
        <f>VLOOKUP($A18,'Current month raw data'!$B:$Q,6,FALSE)</f>
        <v>64.673703928715994</v>
      </c>
      <c r="D18" s="74">
        <f>VLOOKUP($A18,'Current month raw data'!$B:$Q,7,FALSE)</f>
        <v>125.93038955712601</v>
      </c>
      <c r="E18" s="97">
        <f>VLOOKUP($A18,'Current month raw data'!$B:$Q,8,FALSE)</f>
        <v>125.785741935988</v>
      </c>
      <c r="F18" s="74">
        <f>VLOOKUP($A18,'Current month raw data'!$B:$Q,9,FALSE)</f>
        <v>83.757346610905998</v>
      </c>
      <c r="G18" s="105">
        <f>VLOOKUP($A18,'Current month raw data'!$B:$Q,10,FALSE)</f>
        <v>81.350298324220304</v>
      </c>
      <c r="H18" s="73">
        <f>VLOOKUP($A18,'Current month raw data'!$B:$Q,11,FALSE)</f>
        <v>2.8406066132577301</v>
      </c>
      <c r="I18" s="73">
        <f>VLOOKUP($A18,'Current month raw data'!$B:$Q,12,FALSE)</f>
        <v>0.114995244223227</v>
      </c>
      <c r="J18" s="94">
        <f>VLOOKUP($A18,'Current month raw data'!$B:$Q,13,FALSE)</f>
        <v>2.9588684199932902</v>
      </c>
      <c r="K18" s="73">
        <f>VLOOKUP($A18,'Current month raw data'!$B:$Q,14,FALSE)</f>
        <v>0.95984421793439501</v>
      </c>
      <c r="L18" s="73">
        <f>VLOOKUP($A18,'Current month raw data'!$B:$Q,15,FALSE)</f>
        <v>-1.94157553665451</v>
      </c>
      <c r="M18" s="76">
        <f>VLOOKUP($A18,'Current month raw data'!$B:$Q,16,FALSE)</f>
        <v>0.84387855350761398</v>
      </c>
    </row>
    <row r="19" spans="1:13" x14ac:dyDescent="0.4">
      <c r="A19" s="88" t="s">
        <v>54</v>
      </c>
      <c r="B19" s="75">
        <f>VLOOKUP($A19,'Current month raw data'!$B:$Q,5,FALSE)</f>
        <v>77.192155983025799</v>
      </c>
      <c r="C19" s="94">
        <f>VLOOKUP($A19,'Current month raw data'!$B:$Q,6,FALSE)</f>
        <v>72.111562057574304</v>
      </c>
      <c r="D19" s="74">
        <f>VLOOKUP($A19,'Current month raw data'!$B:$Q,7,FALSE)</f>
        <v>172.00569782009899</v>
      </c>
      <c r="E19" s="97">
        <f>VLOOKUP($A19,'Current month raw data'!$B:$Q,8,FALSE)</f>
        <v>160.612563207167</v>
      </c>
      <c r="F19" s="74">
        <f>VLOOKUP($A19,'Current month raw data'!$B:$Q,9,FALSE)</f>
        <v>132.774906560983</v>
      </c>
      <c r="G19" s="105">
        <f>VLOOKUP($A19,'Current month raw data'!$B:$Q,10,FALSE)</f>
        <v>115.820228189397</v>
      </c>
      <c r="H19" s="73">
        <f>VLOOKUP($A19,'Current month raw data'!$B:$Q,11,FALSE)</f>
        <v>7.0454636960923196</v>
      </c>
      <c r="I19" s="73">
        <f>VLOOKUP($A19,'Current month raw data'!$B:$Q,12,FALSE)</f>
        <v>7.0935513296279504</v>
      </c>
      <c r="J19" s="94">
        <f>VLOOKUP($A19,'Current month raw data'!$B:$Q,13,FALSE)</f>
        <v>14.638788609412799</v>
      </c>
      <c r="K19" s="73">
        <f>VLOOKUP($A19,'Current month raw data'!$B:$Q,14,FALSE)</f>
        <v>15.759749298411</v>
      </c>
      <c r="L19" s="73">
        <f>VLOOKUP($A19,'Current month raw data'!$B:$Q,15,FALSE)</f>
        <v>0.97781972628598302</v>
      </c>
      <c r="M19" s="76">
        <f>VLOOKUP($A19,'Current month raw data'!$B:$Q,16,FALSE)</f>
        <v>8.0921753562070204</v>
      </c>
    </row>
    <row r="20" spans="1:13" x14ac:dyDescent="0.4">
      <c r="A20" s="87" t="s">
        <v>55</v>
      </c>
      <c r="B20" s="75">
        <f>VLOOKUP($A20,'Current month raw data'!$B:$Q,5,FALSE)</f>
        <v>60.803387196183998</v>
      </c>
      <c r="C20" s="94">
        <f>VLOOKUP($A20,'Current month raw data'!$B:$Q,6,FALSE)</f>
        <v>59.651470102411601</v>
      </c>
      <c r="D20" s="74">
        <f>VLOOKUP($A20,'Current month raw data'!$B:$Q,7,FALSE)</f>
        <v>107.91250445129999</v>
      </c>
      <c r="E20" s="97">
        <f>VLOOKUP($A20,'Current month raw data'!$B:$Q,8,FALSE)</f>
        <v>104.788389868837</v>
      </c>
      <c r="F20" s="74">
        <f>VLOOKUP($A20,'Current month raw data'!$B:$Q,9,FALSE)</f>
        <v>65.614457914623301</v>
      </c>
      <c r="G20" s="105">
        <f>VLOOKUP($A20,'Current month raw data'!$B:$Q,10,FALSE)</f>
        <v>62.507815053408201</v>
      </c>
      <c r="H20" s="73">
        <f>VLOOKUP($A20,'Current month raw data'!$B:$Q,11,FALSE)</f>
        <v>1.9310791365154301</v>
      </c>
      <c r="I20" s="73">
        <f>VLOOKUP($A20,'Current month raw data'!$B:$Q,12,FALSE)</f>
        <v>2.9813556505381098</v>
      </c>
      <c r="J20" s="94">
        <f>VLOOKUP($A20,'Current month raw data'!$B:$Q,13,FALSE)</f>
        <v>4.9700071240064201</v>
      </c>
      <c r="K20" s="73">
        <f>VLOOKUP($A20,'Current month raw data'!$B:$Q,14,FALSE)</f>
        <v>7.8396034535444201</v>
      </c>
      <c r="L20" s="73">
        <f>VLOOKUP($A20,'Current month raw data'!$B:$Q,15,FALSE)</f>
        <v>2.73372976544433</v>
      </c>
      <c r="M20" s="76">
        <f>VLOOKUP($A20,'Current month raw data'!$B:$Q,16,FALSE)</f>
        <v>4.7175993871089803</v>
      </c>
    </row>
    <row r="21" spans="1:13" x14ac:dyDescent="0.4">
      <c r="A21" s="87" t="s">
        <v>56</v>
      </c>
      <c r="B21" s="75">
        <f>VLOOKUP($A21,'Current month raw data'!$B:$Q,5,FALSE)</f>
        <v>61.460539160471498</v>
      </c>
      <c r="C21" s="94">
        <f>VLOOKUP($A21,'Current month raw data'!$B:$Q,6,FALSE)</f>
        <v>61.857067151184701</v>
      </c>
      <c r="D21" s="74">
        <f>VLOOKUP($A21,'Current month raw data'!$B:$Q,7,FALSE)</f>
        <v>111.237630945544</v>
      </c>
      <c r="E21" s="97">
        <f>VLOOKUP($A21,'Current month raw data'!$B:$Q,8,FALSE)</f>
        <v>110.619062503824</v>
      </c>
      <c r="F21" s="74">
        <f>VLOOKUP($A21,'Current month raw data'!$B:$Q,9,FALSE)</f>
        <v>68.367247728467305</v>
      </c>
      <c r="G21" s="105">
        <f>VLOOKUP($A21,'Current month raw data'!$B:$Q,10,FALSE)</f>
        <v>68.425707775001797</v>
      </c>
      <c r="H21" s="73">
        <f>VLOOKUP($A21,'Current month raw data'!$B:$Q,11,FALSE)</f>
        <v>-0.64103910672658704</v>
      </c>
      <c r="I21" s="73">
        <f>VLOOKUP($A21,'Current month raw data'!$B:$Q,12,FALSE)</f>
        <v>0.55918792631126002</v>
      </c>
      <c r="J21" s="94">
        <f>VLOOKUP($A21,'Current month raw data'!$B:$Q,13,FALSE)</f>
        <v>-8.5435793703075802E-2</v>
      </c>
      <c r="K21" s="73">
        <f>VLOOKUP($A21,'Current month raw data'!$B:$Q,14,FALSE)</f>
        <v>0.73149000948263598</v>
      </c>
      <c r="L21" s="73">
        <f>VLOOKUP($A21,'Current month raw data'!$B:$Q,15,FALSE)</f>
        <v>0.81762434703611098</v>
      </c>
      <c r="M21" s="76">
        <f>VLOOKUP($A21,'Current month raw data'!$B:$Q,16,FALSE)</f>
        <v>0.171343948498904</v>
      </c>
    </row>
    <row r="22" spans="1:13" x14ac:dyDescent="0.4">
      <c r="A22" s="88" t="s">
        <v>57</v>
      </c>
      <c r="B22" s="75">
        <f>VLOOKUP($A22,'Current month raw data'!$B:$Q,5,FALSE)</f>
        <v>57.776013909362298</v>
      </c>
      <c r="C22" s="94">
        <f>VLOOKUP($A22,'Current month raw data'!$B:$Q,6,FALSE)</f>
        <v>59.922401004222202</v>
      </c>
      <c r="D22" s="74">
        <f>VLOOKUP($A22,'Current month raw data'!$B:$Q,7,FALSE)</f>
        <v>126.698187991469</v>
      </c>
      <c r="E22" s="97">
        <f>VLOOKUP($A22,'Current month raw data'!$B:$Q,8,FALSE)</f>
        <v>125.643569796229</v>
      </c>
      <c r="F22" s="74">
        <f>VLOOKUP($A22,'Current month raw data'!$B:$Q,9,FALSE)</f>
        <v>73.201162716861305</v>
      </c>
      <c r="G22" s="105">
        <f>VLOOKUP($A22,'Current month raw data'!$B:$Q,10,FALSE)</f>
        <v>75.288643729316405</v>
      </c>
      <c r="H22" s="73">
        <f>VLOOKUP($A22,'Current month raw data'!$B:$Q,11,FALSE)</f>
        <v>-3.5819444129228</v>
      </c>
      <c r="I22" s="73">
        <f>VLOOKUP($A22,'Current month raw data'!$B:$Q,12,FALSE)</f>
        <v>0.83937299533140697</v>
      </c>
      <c r="J22" s="94">
        <f>VLOOKUP($A22,'Current month raw data'!$B:$Q,13,FALSE)</f>
        <v>-2.7726372917012401</v>
      </c>
      <c r="K22" s="73">
        <f>VLOOKUP($A22,'Current month raw data'!$B:$Q,14,FALSE)</f>
        <v>-2.1513052921959699</v>
      </c>
      <c r="L22" s="73">
        <f>VLOOKUP($A22,'Current month raw data'!$B:$Q,15,FALSE)</f>
        <v>0.63905055346342499</v>
      </c>
      <c r="M22" s="76">
        <f>VLOOKUP($A22,'Current month raw data'!$B:$Q,16,FALSE)</f>
        <v>-2.96578429505491</v>
      </c>
    </row>
    <row r="23" spans="1:13" x14ac:dyDescent="0.4">
      <c r="A23" s="87" t="s">
        <v>58</v>
      </c>
      <c r="B23" s="75">
        <f>VLOOKUP($A23,'Current month raw data'!$B:$Q,5,FALSE)</f>
        <v>52.890662796323099</v>
      </c>
      <c r="C23" s="94">
        <f>VLOOKUP($A23,'Current month raw data'!$B:$Q,6,FALSE)</f>
        <v>55.048719691819599</v>
      </c>
      <c r="D23" s="74">
        <f>VLOOKUP($A23,'Current month raw data'!$B:$Q,7,FALSE)</f>
        <v>93.612154127601102</v>
      </c>
      <c r="E23" s="97">
        <f>VLOOKUP($A23,'Current month raw data'!$B:$Q,8,FALSE)</f>
        <v>91.071258387189701</v>
      </c>
      <c r="F23" s="74">
        <f>VLOOKUP($A23,'Current month raw data'!$B:$Q,9,FALSE)</f>
        <v>49.5120887760038</v>
      </c>
      <c r="G23" s="105">
        <f>VLOOKUP($A23,'Current month raw data'!$B:$Q,10,FALSE)</f>
        <v>50.133561749376803</v>
      </c>
      <c r="H23" s="73">
        <f>VLOOKUP($A23,'Current month raw data'!$B:$Q,11,FALSE)</f>
        <v>-3.9202671880071698</v>
      </c>
      <c r="I23" s="73">
        <f>VLOOKUP($A23,'Current month raw data'!$B:$Q,12,FALSE)</f>
        <v>2.79000837960186</v>
      </c>
      <c r="J23" s="94">
        <f>VLOOKUP($A23,'Current month raw data'!$B:$Q,13,FALSE)</f>
        <v>-1.2396345914534901</v>
      </c>
      <c r="K23" s="73">
        <f>VLOOKUP($A23,'Current month raw data'!$B:$Q,14,FALSE)</f>
        <v>-7.4834918198660096</v>
      </c>
      <c r="L23" s="73">
        <f>VLOOKUP($A23,'Current month raw data'!$B:$Q,15,FALSE)</f>
        <v>-6.3222297756628096</v>
      </c>
      <c r="M23" s="76">
        <f>VLOOKUP($A23,'Current month raw data'!$B:$Q,16,FALSE)</f>
        <v>-9.9946486642242593</v>
      </c>
    </row>
    <row r="24" spans="1:13" x14ac:dyDescent="0.4">
      <c r="A24" s="87" t="s">
        <v>59</v>
      </c>
      <c r="B24" s="75">
        <f>VLOOKUP($A24,'Current month raw data'!$B:$Q,5,FALSE)</f>
        <v>60.785704724936402</v>
      </c>
      <c r="C24" s="94">
        <f>VLOOKUP($A24,'Current month raw data'!$B:$Q,6,FALSE)</f>
        <v>59.978603296002902</v>
      </c>
      <c r="D24" s="74">
        <f>VLOOKUP($A24,'Current month raw data'!$B:$Q,7,FALSE)</f>
        <v>123.679630061876</v>
      </c>
      <c r="E24" s="97">
        <f>VLOOKUP($A24,'Current month raw data'!$B:$Q,8,FALSE)</f>
        <v>122.90388086437</v>
      </c>
      <c r="F24" s="74">
        <f>VLOOKUP($A24,'Current month raw data'!$B:$Q,9,FALSE)</f>
        <v>75.179534734305903</v>
      </c>
      <c r="G24" s="105">
        <f>VLOOKUP($A24,'Current month raw data'!$B:$Q,10,FALSE)</f>
        <v>73.716031139033007</v>
      </c>
      <c r="H24" s="73">
        <f>VLOOKUP($A24,'Current month raw data'!$B:$Q,11,FALSE)</f>
        <v>1.34564892241712</v>
      </c>
      <c r="I24" s="73">
        <f>VLOOKUP($A24,'Current month raw data'!$B:$Q,12,FALSE)</f>
        <v>0.63118364696858997</v>
      </c>
      <c r="J24" s="94">
        <f>VLOOKUP($A24,'Current month raw data'!$B:$Q,13,FALSE)</f>
        <v>1.98532608532962</v>
      </c>
      <c r="K24" s="73">
        <f>VLOOKUP($A24,'Current month raw data'!$B:$Q,14,FALSE)</f>
        <v>4.0606898639029803</v>
      </c>
      <c r="L24" s="73">
        <f>VLOOKUP($A24,'Current month raw data'!$B:$Q,15,FALSE)</f>
        <v>2.0349631248292801</v>
      </c>
      <c r="M24" s="76">
        <f>VLOOKUP($A24,'Current month raw data'!$B:$Q,16,FALSE)</f>
        <v>3.4079955066072598</v>
      </c>
    </row>
    <row r="25" spans="1:13" x14ac:dyDescent="0.4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x14ac:dyDescent="0.4">
      <c r="A26" s="85" t="s">
        <v>18</v>
      </c>
      <c r="B26" s="75">
        <f>VLOOKUP($A26,'Current month raw data'!$B:$Q,5,FALSE)</f>
        <v>76.530215446231495</v>
      </c>
      <c r="C26" s="94">
        <f>VLOOKUP($A26,'Current month raw data'!$B:$Q,6,FALSE)</f>
        <v>73.137840647834906</v>
      </c>
      <c r="D26" s="74">
        <f>VLOOKUP($A26,'Current month raw data'!$B:$Q,7,FALSE)</f>
        <v>215.396934692038</v>
      </c>
      <c r="E26" s="97">
        <f>VLOOKUP($A26,'Current month raw data'!$B:$Q,8,FALSE)</f>
        <v>209.46355454512999</v>
      </c>
      <c r="F26" s="74">
        <f>VLOOKUP($A26,'Current month raw data'!$B:$Q,9,FALSE)</f>
        <v>164.84373818439499</v>
      </c>
      <c r="G26" s="105">
        <f>VLOOKUP($A26,'Current month raw data'!$B:$Q,10,FALSE)</f>
        <v>153.197120738508</v>
      </c>
      <c r="H26" s="73">
        <f>VLOOKUP($A26,'Current month raw data'!$B:$Q,11,FALSE)</f>
        <v>4.6383305390860796</v>
      </c>
      <c r="I26" s="73">
        <f>VLOOKUP($A26,'Current month raw data'!$B:$Q,12,FALSE)</f>
        <v>2.8326551412690102</v>
      </c>
      <c r="J26" s="94">
        <f>VLOOKUP($A26,'Current month raw data'!$B:$Q,13,FALSE)</f>
        <v>7.60237358883957</v>
      </c>
      <c r="K26" s="73">
        <f>VLOOKUP($A26,'Current month raw data'!$B:$Q,14,FALSE)</f>
        <v>8.2707817786854498</v>
      </c>
      <c r="L26" s="73">
        <f>VLOOKUP($A26,'Current month raw data'!$B:$Q,15,FALSE)</f>
        <v>0.62118349953872498</v>
      </c>
      <c r="M26" s="76">
        <f>VLOOKUP($A26,'Current month raw data'!$B:$Q,16,FALSE)</f>
        <v>5.28832658258768</v>
      </c>
    </row>
    <row r="27" spans="1:13" x14ac:dyDescent="0.4">
      <c r="A27" s="87" t="s">
        <v>20</v>
      </c>
      <c r="B27" s="75">
        <f>VLOOKUP($A27,'Current month raw data'!$B:$Q,5,FALSE)</f>
        <v>83.412280701754298</v>
      </c>
      <c r="C27" s="94">
        <f>VLOOKUP($A27,'Current month raw data'!$B:$Q,6,FALSE)</f>
        <v>79.171774818572501</v>
      </c>
      <c r="D27" s="74">
        <f>VLOOKUP($A27,'Current month raw data'!$B:$Q,7,FALSE)</f>
        <v>239.884464287306</v>
      </c>
      <c r="E27" s="97">
        <f>VLOOKUP($A27,'Current month raw data'!$B:$Q,8,FALSE)</f>
        <v>217.86012659241601</v>
      </c>
      <c r="F27" s="74">
        <f>VLOOKUP($A27,'Current month raw data'!$B:$Q,9,FALSE)</f>
        <v>200.093102711228</v>
      </c>
      <c r="G27" s="105">
        <f>VLOOKUP($A27,'Current month raw data'!$B:$Q,10,FALSE)</f>
        <v>172.48372884520501</v>
      </c>
      <c r="H27" s="73">
        <f>VLOOKUP($A27,'Current month raw data'!$B:$Q,11,FALSE)</f>
        <v>5.3560828879979701</v>
      </c>
      <c r="I27" s="73">
        <f>VLOOKUP($A27,'Current month raw data'!$B:$Q,12,FALSE)</f>
        <v>10.1093936000937</v>
      </c>
      <c r="J27" s="94">
        <f>VLOOKUP($A27,'Current month raw data'!$B:$Q,13,FALSE)</f>
        <v>16.006943988786599</v>
      </c>
      <c r="K27" s="73">
        <f>VLOOKUP($A27,'Current month raw data'!$B:$Q,14,FALSE)</f>
        <v>16.472835330106999</v>
      </c>
      <c r="L27" s="73">
        <f>VLOOKUP($A27,'Current month raw data'!$B:$Q,15,FALSE)</f>
        <v>0.40160642570281102</v>
      </c>
      <c r="M27" s="76">
        <f>VLOOKUP($A27,'Current month raw data'!$B:$Q,16,FALSE)</f>
        <v>5.77919968674495</v>
      </c>
    </row>
    <row r="28" spans="1:13" x14ac:dyDescent="0.4">
      <c r="A28" s="87" t="s">
        <v>22</v>
      </c>
      <c r="B28" s="75">
        <f>VLOOKUP($A28,'Current month raw data'!$B:$Q,5,FALSE)</f>
        <v>78.305896900842399</v>
      </c>
      <c r="C28" s="94">
        <f>VLOOKUP($A28,'Current month raw data'!$B:$Q,6,FALSE)</f>
        <v>71.599938106842998</v>
      </c>
      <c r="D28" s="74">
        <f>VLOOKUP($A28,'Current month raw data'!$B:$Q,7,FALSE)</f>
        <v>179.16958014459101</v>
      </c>
      <c r="E28" s="97">
        <f>VLOOKUP($A28,'Current month raw data'!$B:$Q,8,FALSE)</f>
        <v>167.89923069645999</v>
      </c>
      <c r="F28" s="74">
        <f>VLOOKUP($A28,'Current month raw data'!$B:$Q,9,FALSE)</f>
        <v>140.30034670569501</v>
      </c>
      <c r="G28" s="105">
        <f>VLOOKUP($A28,'Current month raw data'!$B:$Q,10,FALSE)</f>
        <v>120.21574526053099</v>
      </c>
      <c r="H28" s="73">
        <f>VLOOKUP($A28,'Current month raw data'!$B:$Q,11,FALSE)</f>
        <v>9.3658723335662195</v>
      </c>
      <c r="I28" s="73">
        <f>VLOOKUP($A28,'Current month raw data'!$B:$Q,12,FALSE)</f>
        <v>6.7125676522639699</v>
      </c>
      <c r="J28" s="94">
        <f>VLOOKUP($A28,'Current month raw data'!$B:$Q,13,FALSE)</f>
        <v>16.707130502445501</v>
      </c>
      <c r="K28" s="73">
        <f>VLOOKUP($A28,'Current month raw data'!$B:$Q,14,FALSE)</f>
        <v>16.829024917499702</v>
      </c>
      <c r="L28" s="73">
        <f>VLOOKUP($A28,'Current month raw data'!$B:$Q,15,FALSE)</f>
        <v>0.10444470233259801</v>
      </c>
      <c r="M28" s="76">
        <f>VLOOKUP($A28,'Current month raw data'!$B:$Q,16,FALSE)</f>
        <v>9.4800991933784609</v>
      </c>
    </row>
    <row r="29" spans="1:13" x14ac:dyDescent="0.4">
      <c r="A29" s="87" t="s">
        <v>23</v>
      </c>
      <c r="B29" s="75">
        <f>VLOOKUP($A29,'Current month raw data'!$B:$Q,5,FALSE)</f>
        <v>76.164336068415494</v>
      </c>
      <c r="C29" s="94">
        <f>VLOOKUP($A29,'Current month raw data'!$B:$Q,6,FALSE)</f>
        <v>72.015485958626996</v>
      </c>
      <c r="D29" s="74">
        <f>VLOOKUP($A29,'Current month raw data'!$B:$Q,7,FALSE)</f>
        <v>179.764106061755</v>
      </c>
      <c r="E29" s="97">
        <f>VLOOKUP($A29,'Current month raw data'!$B:$Q,8,FALSE)</f>
        <v>171.988197865682</v>
      </c>
      <c r="F29" s="74">
        <f>VLOOKUP($A29,'Current month raw data'!$B:$Q,9,FALSE)</f>
        <v>136.916137871258</v>
      </c>
      <c r="G29" s="105">
        <f>VLOOKUP($A29,'Current month raw data'!$B:$Q,10,FALSE)</f>
        <v>123.858136484456</v>
      </c>
      <c r="H29" s="73">
        <f>VLOOKUP($A29,'Current month raw data'!$B:$Q,11,FALSE)</f>
        <v>5.7610527160394698</v>
      </c>
      <c r="I29" s="73">
        <f>VLOOKUP($A29,'Current month raw data'!$B:$Q,12,FALSE)</f>
        <v>4.5211870887477303</v>
      </c>
      <c r="J29" s="94">
        <f>VLOOKUP($A29,'Current month raw data'!$B:$Q,13,FALSE)</f>
        <v>10.5427077763607</v>
      </c>
      <c r="K29" s="73">
        <f>VLOOKUP($A29,'Current month raw data'!$B:$Q,14,FALSE)</f>
        <v>10.5427077763607</v>
      </c>
      <c r="L29" s="73">
        <f>VLOOKUP($A29,'Current month raw data'!$B:$Q,15,FALSE)</f>
        <v>0</v>
      </c>
      <c r="M29" s="76">
        <f>VLOOKUP($A29,'Current month raw data'!$B:$Q,16,FALSE)</f>
        <v>5.7610527160394698</v>
      </c>
    </row>
    <row r="30" spans="1:13" x14ac:dyDescent="0.4">
      <c r="A30" s="87" t="s">
        <v>21</v>
      </c>
      <c r="B30" s="75">
        <f>VLOOKUP($A30,'Current month raw data'!$B:$Q,5,FALSE)</f>
        <v>72.146892655367196</v>
      </c>
      <c r="C30" s="94">
        <f>VLOOKUP($A30,'Current month raw data'!$B:$Q,6,FALSE)</f>
        <v>67.479674796747901</v>
      </c>
      <c r="D30" s="74">
        <f>VLOOKUP($A30,'Current month raw data'!$B:$Q,7,FALSE)</f>
        <v>168.182839813866</v>
      </c>
      <c r="E30" s="97">
        <f>VLOOKUP($A30,'Current month raw data'!$B:$Q,8,FALSE)</f>
        <v>156.940906040268</v>
      </c>
      <c r="F30" s="74">
        <f>VLOOKUP($A30,'Current month raw data'!$B:$Q,9,FALSE)</f>
        <v>121.338692905258</v>
      </c>
      <c r="G30" s="105">
        <f>VLOOKUP($A30,'Current month raw data'!$B:$Q,10,FALSE)</f>
        <v>105.903213019042</v>
      </c>
      <c r="H30" s="73">
        <f>VLOOKUP($A30,'Current month raw data'!$B:$Q,11,FALSE)</f>
        <v>6.9164794772309497</v>
      </c>
      <c r="I30" s="73">
        <f>VLOOKUP($A30,'Current month raw data'!$B:$Q,12,FALSE)</f>
        <v>7.1631635481406501</v>
      </c>
      <c r="J30" s="94">
        <f>VLOOKUP($A30,'Current month raw data'!$B:$Q,13,FALSE)</f>
        <v>14.575081762099201</v>
      </c>
      <c r="K30" s="73">
        <f>VLOOKUP($A30,'Current month raw data'!$B:$Q,14,FALSE)</f>
        <v>15.081470239358399</v>
      </c>
      <c r="L30" s="73">
        <f>VLOOKUP($A30,'Current month raw data'!$B:$Q,15,FALSE)</f>
        <v>0.44197086266164598</v>
      </c>
      <c r="M30" s="76">
        <f>VLOOKUP($A30,'Current month raw data'!$B:$Q,16,FALSE)</f>
        <v>7.3890191639039298</v>
      </c>
    </row>
    <row r="31" spans="1:13" x14ac:dyDescent="0.4">
      <c r="A31" s="87" t="s">
        <v>24</v>
      </c>
      <c r="B31" s="75">
        <f>VLOOKUP($A31,'Current month raw data'!$B:$Q,5,FALSE)</f>
        <v>72.543271597924402</v>
      </c>
      <c r="C31" s="94">
        <f>VLOOKUP($A31,'Current month raw data'!$B:$Q,6,FALSE)</f>
        <v>64.805106767596797</v>
      </c>
      <c r="D31" s="74">
        <f>VLOOKUP($A31,'Current month raw data'!$B:$Q,7,FALSE)</f>
        <v>110.221453065742</v>
      </c>
      <c r="E31" s="97">
        <f>VLOOKUP($A31,'Current month raw data'!$B:$Q,8,FALSE)</f>
        <v>103.49816042178701</v>
      </c>
      <c r="F31" s="74">
        <f>VLOOKUP($A31,'Current month raw data'!$B:$Q,9,FALSE)</f>
        <v>79.958248056660196</v>
      </c>
      <c r="G31" s="105">
        <f>VLOOKUP($A31,'Current month raw data'!$B:$Q,10,FALSE)</f>
        <v>67.072093363838306</v>
      </c>
      <c r="H31" s="73">
        <f>VLOOKUP($A31,'Current month raw data'!$B:$Q,11,FALSE)</f>
        <v>11.9406713703567</v>
      </c>
      <c r="I31" s="73">
        <f>VLOOKUP($A31,'Current month raw data'!$B:$Q,12,FALSE)</f>
        <v>6.4960503805620604</v>
      </c>
      <c r="J31" s="94">
        <f>VLOOKUP($A31,'Current month raw data'!$B:$Q,13,FALSE)</f>
        <v>19.2123937789145</v>
      </c>
      <c r="K31" s="73">
        <f>VLOOKUP($A31,'Current month raw data'!$B:$Q,14,FALSE)</f>
        <v>18.5389535248251</v>
      </c>
      <c r="L31" s="73">
        <f>VLOOKUP($A31,'Current month raw data'!$B:$Q,15,FALSE)</f>
        <v>-0.564907920009038</v>
      </c>
      <c r="M31" s="76">
        <f>VLOOKUP($A31,'Current month raw data'!$B:$Q,16,FALSE)</f>
        <v>11.3083096520743</v>
      </c>
    </row>
    <row r="32" spans="1:13" x14ac:dyDescent="0.4">
      <c r="A32" s="87" t="s">
        <v>25</v>
      </c>
      <c r="B32" s="75">
        <f>VLOOKUP($A32,'Current month raw data'!$B:$Q,5,FALSE)</f>
        <v>79.793601651186705</v>
      </c>
      <c r="C32" s="94">
        <f>VLOOKUP($A32,'Current month raw data'!$B:$Q,6,FALSE)</f>
        <v>76.166867079826105</v>
      </c>
      <c r="D32" s="74">
        <f>VLOOKUP($A32,'Current month raw data'!$B:$Q,7,FALSE)</f>
        <v>149.24452512748499</v>
      </c>
      <c r="E32" s="97">
        <f>VLOOKUP($A32,'Current month raw data'!$B:$Q,8,FALSE)</f>
        <v>138.80231488228199</v>
      </c>
      <c r="F32" s="74">
        <f>VLOOKUP($A32,'Current month raw data'!$B:$Q,9,FALSE)</f>
        <v>119.08758186643</v>
      </c>
      <c r="G32" s="105">
        <f>VLOOKUP($A32,'Current month raw data'!$B:$Q,10,FALSE)</f>
        <v>105.72137468010899</v>
      </c>
      <c r="H32" s="73">
        <f>VLOOKUP($A32,'Current month raw data'!$B:$Q,11,FALSE)</f>
        <v>4.7615645889172704</v>
      </c>
      <c r="I32" s="73">
        <f>VLOOKUP($A32,'Current month raw data'!$B:$Q,12,FALSE)</f>
        <v>7.5230807598983898</v>
      </c>
      <c r="J32" s="94">
        <f>VLOOKUP($A32,'Current month raw data'!$B:$Q,13,FALSE)</f>
        <v>12.642861698274601</v>
      </c>
      <c r="K32" s="73">
        <f>VLOOKUP($A32,'Current month raw data'!$B:$Q,14,FALSE)</f>
        <v>17.789987188881199</v>
      </c>
      <c r="L32" s="73">
        <f>VLOOKUP($A32,'Current month raw data'!$B:$Q,15,FALSE)</f>
        <v>4.5694200351493803</v>
      </c>
      <c r="M32" s="76">
        <f>VLOOKUP($A32,'Current month raw data'!$B:$Q,16,FALSE)</f>
        <v>9.5485605103792199</v>
      </c>
    </row>
    <row r="33" spans="1:13" x14ac:dyDescent="0.4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x14ac:dyDescent="0.4">
      <c r="A34" s="85" t="s">
        <v>15</v>
      </c>
      <c r="B34" s="75">
        <f>VLOOKUP($A34,'Current month raw data'!$B:$Q,5,FALSE)</f>
        <v>66.533730158730094</v>
      </c>
      <c r="C34" s="94">
        <f>VLOOKUP($A34,'Current month raw data'!$B:$Q,6,FALSE)</f>
        <v>64.781869400806997</v>
      </c>
      <c r="D34" s="74">
        <f>VLOOKUP($A34,'Current month raw data'!$B:$Q,7,FALSE)</f>
        <v>126.26574760670501</v>
      </c>
      <c r="E34" s="97">
        <f>VLOOKUP($A34,'Current month raw data'!$B:$Q,8,FALSE)</f>
        <v>126.081699522055</v>
      </c>
      <c r="F34" s="74">
        <f>VLOOKUP($A34,'Current month raw data'!$B:$Q,9,FALSE)</f>
        <v>84.009311795548598</v>
      </c>
      <c r="G34" s="105">
        <f>VLOOKUP($A34,'Current month raw data'!$B:$Q,10,FALSE)</f>
        <v>81.678081922696194</v>
      </c>
      <c r="H34" s="73">
        <f>VLOOKUP($A34,'Current month raw data'!$B:$Q,11,FALSE)</f>
        <v>2.70424545343745</v>
      </c>
      <c r="I34" s="73">
        <f>VLOOKUP($A34,'Current month raw data'!$B:$Q,12,FALSE)</f>
        <v>0.14597525679550399</v>
      </c>
      <c r="J34" s="94">
        <f>VLOOKUP($A34,'Current month raw data'!$B:$Q,13,FALSE)</f>
        <v>2.8541682394779899</v>
      </c>
      <c r="K34" s="73">
        <f>VLOOKUP($A34,'Current month raw data'!$B:$Q,14,FALSE)</f>
        <v>0.86249932171229804</v>
      </c>
      <c r="L34" s="73">
        <f>VLOOKUP($A34,'Current month raw data'!$B:$Q,15,FALSE)</f>
        <v>-1.93640078166637</v>
      </c>
      <c r="M34" s="76">
        <f>VLOOKUP($A34,'Current month raw data'!$B:$Q,16,FALSE)</f>
        <v>0.71547964167254297</v>
      </c>
    </row>
    <row r="35" spans="1:13" x14ac:dyDescent="0.4">
      <c r="A35" s="87" t="s">
        <v>30</v>
      </c>
      <c r="B35" s="75">
        <f>VLOOKUP($A35,'Current month raw data'!$B:$Q,5,FALSE)</f>
        <v>76.047691527143499</v>
      </c>
      <c r="C35" s="94">
        <f>VLOOKUP($A35,'Current month raw data'!$B:$Q,6,FALSE)</f>
        <v>71.751507032819802</v>
      </c>
      <c r="D35" s="74">
        <f>VLOOKUP($A35,'Current month raw data'!$B:$Q,7,FALSE)</f>
        <v>104.39289973165501</v>
      </c>
      <c r="E35" s="97">
        <f>VLOOKUP($A35,'Current month raw data'!$B:$Q,8,FALSE)</f>
        <v>97.917384368728094</v>
      </c>
      <c r="F35" s="74">
        <f>VLOOKUP($A35,'Current month raw data'!$B:$Q,9,FALSE)</f>
        <v>79.388390364169297</v>
      </c>
      <c r="G35" s="105">
        <f>VLOOKUP($A35,'Current month raw data'!$B:$Q,10,FALSE)</f>
        <v>70.257198931681103</v>
      </c>
      <c r="H35" s="73">
        <f>VLOOKUP($A35,'Current month raw data'!$B:$Q,11,FALSE)</f>
        <v>5.9875878179933402</v>
      </c>
      <c r="I35" s="73">
        <f>VLOOKUP($A35,'Current month raw data'!$B:$Q,12,FALSE)</f>
        <v>6.6132438122959298</v>
      </c>
      <c r="J35" s="94">
        <f>VLOOKUP($A35,'Current month raw data'!$B:$Q,13,FALSE)</f>
        <v>12.9968054111685</v>
      </c>
      <c r="K35" s="73">
        <f>VLOOKUP($A35,'Current month raw data'!$B:$Q,14,FALSE)</f>
        <v>11.8804605486</v>
      </c>
      <c r="L35" s="73">
        <f>VLOOKUP($A35,'Current month raw data'!$B:$Q,15,FALSE)</f>
        <v>-0.98794373744139297</v>
      </c>
      <c r="M35" s="76">
        <f>VLOOKUP($A35,'Current month raw data'!$B:$Q,16,FALSE)</f>
        <v>4.9404900816802799</v>
      </c>
    </row>
    <row r="36" spans="1:13" x14ac:dyDescent="0.4">
      <c r="A36" s="87" t="s">
        <v>29</v>
      </c>
      <c r="B36" s="75">
        <f>VLOOKUP($A36,'Current month raw data'!$B:$Q,5,FALSE)</f>
        <v>69.019776851984801</v>
      </c>
      <c r="C36" s="94">
        <f>VLOOKUP($A36,'Current month raw data'!$B:$Q,6,FALSE)</f>
        <v>64.783080772317405</v>
      </c>
      <c r="D36" s="74">
        <f>VLOOKUP($A36,'Current month raw data'!$B:$Q,7,FALSE)</f>
        <v>93.275304758766097</v>
      </c>
      <c r="E36" s="97">
        <f>VLOOKUP($A36,'Current month raw data'!$B:$Q,8,FALSE)</f>
        <v>93.634529882678706</v>
      </c>
      <c r="F36" s="74">
        <f>VLOOKUP($A36,'Current month raw data'!$B:$Q,9,FALSE)</f>
        <v>64.378407202509194</v>
      </c>
      <c r="G36" s="105">
        <f>VLOOKUP($A36,'Current month raw data'!$B:$Q,10,FALSE)</f>
        <v>60.659333124675399</v>
      </c>
      <c r="H36" s="73">
        <f>VLOOKUP($A36,'Current month raw data'!$B:$Q,11,FALSE)</f>
        <v>6.5398187754569301</v>
      </c>
      <c r="I36" s="73">
        <f>VLOOKUP($A36,'Current month raw data'!$B:$Q,12,FALSE)</f>
        <v>-0.38364599508607</v>
      </c>
      <c r="J36" s="94">
        <f>VLOOKUP($A36,'Current month raw data'!$B:$Q,13,FALSE)</f>
        <v>6.13108302755293</v>
      </c>
      <c r="K36" s="73">
        <f>VLOOKUP($A36,'Current month raw data'!$B:$Q,14,FALSE)</f>
        <v>4.6280227949009998</v>
      </c>
      <c r="L36" s="73">
        <f>VLOOKUP($A36,'Current month raw data'!$B:$Q,15,FALSE)</f>
        <v>-1.41622999575131</v>
      </c>
      <c r="M36" s="76">
        <f>VLOOKUP($A36,'Current month raw data'!$B:$Q,16,FALSE)</f>
        <v>5.0309699045398197</v>
      </c>
    </row>
    <row r="37" spans="1:13" x14ac:dyDescent="0.4">
      <c r="A37" s="87" t="s">
        <v>28</v>
      </c>
      <c r="B37" s="75">
        <f>VLOOKUP($A37,'Current month raw data'!$B:$Q,5,FALSE)</f>
        <v>64.046289834845297</v>
      </c>
      <c r="C37" s="94">
        <f>VLOOKUP($A37,'Current month raw data'!$B:$Q,6,FALSE)</f>
        <v>67.820239364853606</v>
      </c>
      <c r="D37" s="74">
        <f>VLOOKUP($A37,'Current month raw data'!$B:$Q,7,FALSE)</f>
        <v>123.293586513701</v>
      </c>
      <c r="E37" s="97">
        <f>VLOOKUP($A37,'Current month raw data'!$B:$Q,8,FALSE)</f>
        <v>123.611919705242</v>
      </c>
      <c r="F37" s="74">
        <f>VLOOKUP($A37,'Current month raw data'!$B:$Q,9,FALSE)</f>
        <v>78.964967766341005</v>
      </c>
      <c r="G37" s="105">
        <f>VLOOKUP($A37,'Current month raw data'!$B:$Q,10,FALSE)</f>
        <v>83.833899827586194</v>
      </c>
      <c r="H37" s="73">
        <f>VLOOKUP($A37,'Current month raw data'!$B:$Q,11,FALSE)</f>
        <v>-5.5646361106240896</v>
      </c>
      <c r="I37" s="73">
        <f>VLOOKUP($A37,'Current month raw data'!$B:$Q,12,FALSE)</f>
        <v>-0.25752629058762699</v>
      </c>
      <c r="J37" s="94">
        <f>VLOOKUP($A37,'Current month raw data'!$B:$Q,13,FALSE)</f>
        <v>-5.80783200025133</v>
      </c>
      <c r="K37" s="73">
        <f>VLOOKUP($A37,'Current month raw data'!$B:$Q,14,FALSE)</f>
        <v>-4.0331484225809797</v>
      </c>
      <c r="L37" s="73">
        <f>VLOOKUP($A37,'Current month raw data'!$B:$Q,15,FALSE)</f>
        <v>1.88410949164592</v>
      </c>
      <c r="M37" s="76">
        <f>VLOOKUP($A37,'Current month raw data'!$B:$Q,16,FALSE)</f>
        <v>-3.7853704561139798</v>
      </c>
    </row>
    <row r="38" spans="1:13" x14ac:dyDescent="0.4">
      <c r="A38" s="87" t="s">
        <v>27</v>
      </c>
      <c r="B38" s="75">
        <f>VLOOKUP($A38,'Current month raw data'!$B:$Q,5,FALSE)</f>
        <v>66.106141452186606</v>
      </c>
      <c r="C38" s="94">
        <f>VLOOKUP($A38,'Current month raw data'!$B:$Q,6,FALSE)</f>
        <v>64.238170763943899</v>
      </c>
      <c r="D38" s="74">
        <f>VLOOKUP($A38,'Current month raw data'!$B:$Q,7,FALSE)</f>
        <v>144.726187513106</v>
      </c>
      <c r="E38" s="97">
        <f>VLOOKUP($A38,'Current month raw data'!$B:$Q,8,FALSE)</f>
        <v>143.01556139260001</v>
      </c>
      <c r="F38" s="74">
        <f>VLOOKUP($A38,'Current month raw data'!$B:$Q,9,FALSE)</f>
        <v>95.672898235771001</v>
      </c>
      <c r="G38" s="105">
        <f>VLOOKUP($A38,'Current month raw data'!$B:$Q,10,FALSE)</f>
        <v>91.870580546391693</v>
      </c>
      <c r="H38" s="73">
        <f>VLOOKUP($A38,'Current month raw data'!$B:$Q,11,FALSE)</f>
        <v>2.9078827526190301</v>
      </c>
      <c r="I38" s="73">
        <f>VLOOKUP($A38,'Current month raw data'!$B:$Q,12,FALSE)</f>
        <v>1.19611188030802</v>
      </c>
      <c r="J38" s="94">
        <f>VLOOKUP($A38,'Current month raw data'!$B:$Q,13,FALSE)</f>
        <v>4.1387761639965603</v>
      </c>
      <c r="K38" s="73">
        <f>VLOOKUP($A38,'Current month raw data'!$B:$Q,14,FALSE)</f>
        <v>5.2454055062626601</v>
      </c>
      <c r="L38" s="73">
        <f>VLOOKUP($A38,'Current month raw data'!$B:$Q,15,FALSE)</f>
        <v>1.06264869151467</v>
      </c>
      <c r="M38" s="76">
        <f>VLOOKUP($A38,'Current month raw data'!$B:$Q,16,FALSE)</f>
        <v>4.00143202215519</v>
      </c>
    </row>
    <row r="39" spans="1:13" x14ac:dyDescent="0.4">
      <c r="A39" s="87" t="s">
        <v>26</v>
      </c>
      <c r="B39" s="75">
        <f>VLOOKUP($A39,'Current month raw data'!$B:$Q,5,FALSE)</f>
        <v>59.146319158664802</v>
      </c>
      <c r="C39" s="94">
        <f>VLOOKUP($A39,'Current month raw data'!$B:$Q,6,FALSE)</f>
        <v>58.405048766494502</v>
      </c>
      <c r="D39" s="74">
        <f>VLOOKUP($A39,'Current month raw data'!$B:$Q,7,FALSE)</f>
        <v>152.29849002342399</v>
      </c>
      <c r="E39" s="97">
        <f>VLOOKUP($A39,'Current month raw data'!$B:$Q,8,FALSE)</f>
        <v>155.837575989334</v>
      </c>
      <c r="F39" s="74">
        <f>VLOOKUP($A39,'Current month raw data'!$B:$Q,9,FALSE)</f>
        <v>90.078950983081796</v>
      </c>
      <c r="G39" s="105">
        <f>VLOOKUP($A39,'Current month raw data'!$B:$Q,10,FALSE)</f>
        <v>91.017012253093995</v>
      </c>
      <c r="H39" s="73">
        <f>VLOOKUP($A39,'Current month raw data'!$B:$Q,11,FALSE)</f>
        <v>1.2691888934703399</v>
      </c>
      <c r="I39" s="73">
        <f>VLOOKUP($A39,'Current month raw data'!$B:$Q,12,FALSE)</f>
        <v>-2.2710093784779799</v>
      </c>
      <c r="J39" s="94">
        <f>VLOOKUP($A39,'Current month raw data'!$B:$Q,13,FALSE)</f>
        <v>-1.03064388380895</v>
      </c>
      <c r="K39" s="73">
        <f>VLOOKUP($A39,'Current month raw data'!$B:$Q,14,FALSE)</f>
        <v>-11.299900899061599</v>
      </c>
      <c r="L39" s="73">
        <f>VLOOKUP($A39,'Current month raw data'!$B:$Q,15,FALSE)</f>
        <v>-10.3761986722399</v>
      </c>
      <c r="M39" s="76">
        <f>VLOOKUP($A39,'Current month raw data'!$B:$Q,16,FALSE)</f>
        <v>-9.2387033398821199</v>
      </c>
    </row>
    <row r="40" spans="1:13" x14ac:dyDescent="0.4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x14ac:dyDescent="0.4">
      <c r="A41" s="85" t="s">
        <v>17</v>
      </c>
      <c r="B41" s="75">
        <f>VLOOKUP($A41,'Current month raw data'!$B:$Q,5,FALSE)</f>
        <v>60.810768821022698</v>
      </c>
      <c r="C41" s="94">
        <f>VLOOKUP($A41,'Current month raw data'!$B:$Q,6,FALSE)</f>
        <v>60.412501410357599</v>
      </c>
      <c r="D41" s="74">
        <f>VLOOKUP($A41,'Current month raw data'!$B:$Q,7,FALSE)</f>
        <v>126.141071271717</v>
      </c>
      <c r="E41" s="97">
        <f>VLOOKUP($A41,'Current month raw data'!$B:$Q,8,FALSE)</f>
        <v>122.510031563062</v>
      </c>
      <c r="F41" s="74">
        <f>VLOOKUP($A41,'Current month raw data'!$B:$Q,9,FALSE)</f>
        <v>76.7073552394057</v>
      </c>
      <c r="G41" s="74">
        <f>VLOOKUP($A41,'Current month raw data'!$B:$Q,10,FALSE)</f>
        <v>74.011374545864797</v>
      </c>
      <c r="H41" s="100">
        <f>VLOOKUP($A41,'Current month raw data'!$B:$Q,11,FALSE)</f>
        <v>0.65924668134462905</v>
      </c>
      <c r="I41" s="73">
        <f>VLOOKUP($A41,'Current month raw data'!$B:$Q,12,FALSE)</f>
        <v>2.96387133553712</v>
      </c>
      <c r="J41" s="94">
        <f>VLOOKUP($A41,'Current month raw data'!$B:$Q,13,FALSE)</f>
        <v>3.6426572403006001</v>
      </c>
      <c r="K41" s="73">
        <f>VLOOKUP($A41,'Current month raw data'!$B:$Q,14,FALSE)</f>
        <v>5.3756868920000898</v>
      </c>
      <c r="L41" s="73">
        <f>VLOOKUP($A41,'Current month raw data'!$B:$Q,15,FALSE)</f>
        <v>1.6721200496445801</v>
      </c>
      <c r="M41" s="76">
        <f>VLOOKUP($A41,'Current month raw data'!$B:$Q,16,FALSE)</f>
        <v>2.3423901269245899</v>
      </c>
    </row>
    <row r="42" spans="1:13" x14ac:dyDescent="0.4">
      <c r="A42" s="87" t="s">
        <v>46</v>
      </c>
      <c r="B42" s="75">
        <f>VLOOKUP($A42,'Current month raw data'!$B:$Q,5,FALSE)</f>
        <v>53.498800709145797</v>
      </c>
      <c r="C42" s="94">
        <f>VLOOKUP($A42,'Current month raw data'!$B:$Q,6,FALSE)</f>
        <v>54.7558079504388</v>
      </c>
      <c r="D42" s="74">
        <f>VLOOKUP($A42,'Current month raw data'!$B:$Q,7,FALSE)</f>
        <v>116.709992722547</v>
      </c>
      <c r="E42" s="97">
        <f>VLOOKUP($A42,'Current month raw data'!$B:$Q,8,FALSE)</f>
        <v>111.932653605124</v>
      </c>
      <c r="F42" s="74">
        <f>VLOOKUP($A42,'Current month raw data'!$B:$Q,9,FALSE)</f>
        <v>62.438446414294098</v>
      </c>
      <c r="G42" s="105">
        <f>VLOOKUP($A42,'Current month raw data'!$B:$Q,10,FALSE)</f>
        <v>61.289628841851602</v>
      </c>
      <c r="H42" s="73">
        <f>VLOOKUP($A42,'Current month raw data'!$B:$Q,11,FALSE)</f>
        <v>-2.2956601104866898</v>
      </c>
      <c r="I42" s="73">
        <f>VLOOKUP($A42,'Current month raw data'!$B:$Q,12,FALSE)</f>
        <v>4.2680477622522499</v>
      </c>
      <c r="J42" s="94">
        <f>VLOOKUP($A42,'Current month raw data'!$B:$Q,13,FALSE)</f>
        <v>1.8744077817910101</v>
      </c>
      <c r="K42" s="73">
        <f>VLOOKUP($A42,'Current month raw data'!$B:$Q,14,FALSE)</f>
        <v>0.86460466903397104</v>
      </c>
      <c r="L42" s="73">
        <f>VLOOKUP($A42,'Current month raw data'!$B:$Q,15,FALSE)</f>
        <v>-0.99122354155911196</v>
      </c>
      <c r="M42" s="76">
        <f>VLOOKUP($A42,'Current month raw data'!$B:$Q,16,FALSE)</f>
        <v>-3.2641285285964798</v>
      </c>
    </row>
    <row r="43" spans="1:13" x14ac:dyDescent="0.4">
      <c r="A43" s="87" t="s">
        <v>82</v>
      </c>
      <c r="B43" s="75">
        <f>VLOOKUP($A43,'Current month raw data'!$B:$Q,5,FALSE)</f>
        <v>59.3765825990073</v>
      </c>
      <c r="C43" s="94">
        <f>VLOOKUP($A43,'Current month raw data'!$B:$Q,6,FALSE)</f>
        <v>56.421500743704101</v>
      </c>
      <c r="D43" s="74">
        <f>VLOOKUP($A43,'Current month raw data'!$B:$Q,7,FALSE)</f>
        <v>103.92051089598699</v>
      </c>
      <c r="E43" s="97">
        <f>VLOOKUP($A43,'Current month raw data'!$B:$Q,8,FALSE)</f>
        <v>104.11485914276599</v>
      </c>
      <c r="F43" s="74">
        <f>VLOOKUP($A43,'Current month raw data'!$B:$Q,9,FALSE)</f>
        <v>61.704447989466203</v>
      </c>
      <c r="G43" s="105">
        <f>VLOOKUP($A43,'Current month raw data'!$B:$Q,10,FALSE)</f>
        <v>58.743166025542301</v>
      </c>
      <c r="H43" s="73">
        <f>VLOOKUP($A43,'Current month raw data'!$B:$Q,11,FALSE)</f>
        <v>5.2375101979770999</v>
      </c>
      <c r="I43" s="73">
        <f>VLOOKUP($A43,'Current month raw data'!$B:$Q,12,FALSE)</f>
        <v>-0.18666715623435101</v>
      </c>
      <c r="J43" s="94">
        <f>VLOOKUP($A43,'Current month raw data'!$B:$Q,13,FALSE)</f>
        <v>5.0410663303987002</v>
      </c>
      <c r="K43" s="73">
        <f>VLOOKUP($A43,'Current month raw data'!$B:$Q,14,FALSE)</f>
        <v>6.38256633123315</v>
      </c>
      <c r="L43" s="73">
        <f>VLOOKUP($A43,'Current month raw data'!$B:$Q,15,FALSE)</f>
        <v>1.2771195568549001</v>
      </c>
      <c r="M43" s="76">
        <f>VLOOKUP($A43,'Current month raw data'!$B:$Q,16,FALSE)</f>
        <v>6.5815190218626398</v>
      </c>
    </row>
    <row r="44" spans="1:13" x14ac:dyDescent="0.4">
      <c r="A44" s="87" t="s">
        <v>37</v>
      </c>
      <c r="B44" s="75">
        <f>VLOOKUP($A44,'Current month raw data'!$B:$Q,5,FALSE)</f>
        <v>62.406806670081302</v>
      </c>
      <c r="C44" s="94">
        <f>VLOOKUP($A44,'Current month raw data'!$B:$Q,6,FALSE)</f>
        <v>63.393950199084799</v>
      </c>
      <c r="D44" s="74">
        <f>VLOOKUP($A44,'Current month raw data'!$B:$Q,7,FALSE)</f>
        <v>112.18081218366601</v>
      </c>
      <c r="E44" s="97">
        <f>VLOOKUP($A44,'Current month raw data'!$B:$Q,8,FALSE)</f>
        <v>105.482958761823</v>
      </c>
      <c r="F44" s="74">
        <f>VLOOKUP($A44,'Current month raw data'!$B:$Q,9,FALSE)</f>
        <v>70.008462580388098</v>
      </c>
      <c r="G44" s="105">
        <f>VLOOKUP($A44,'Current month raw data'!$B:$Q,10,FALSE)</f>
        <v>66.8698143459915</v>
      </c>
      <c r="H44" s="73">
        <f>VLOOKUP($A44,'Current month raw data'!$B:$Q,11,FALSE)</f>
        <v>-1.55715730902295</v>
      </c>
      <c r="I44" s="73">
        <f>VLOOKUP($A44,'Current month raw data'!$B:$Q,12,FALSE)</f>
        <v>6.34970188593869</v>
      </c>
      <c r="J44" s="94">
        <f>VLOOKUP($A44,'Current month raw data'!$B:$Q,13,FALSE)</f>
        <v>4.6936697298976702</v>
      </c>
      <c r="K44" s="73">
        <f>VLOOKUP($A44,'Current month raw data'!$B:$Q,14,FALSE)</f>
        <v>9.3226642196488907</v>
      </c>
      <c r="L44" s="73">
        <f>VLOOKUP($A44,'Current month raw data'!$B:$Q,15,FALSE)</f>
        <v>4.4214655018719897</v>
      </c>
      <c r="M44" s="76">
        <f>VLOOKUP($A44,'Current month raw data'!$B:$Q,16,FALSE)</f>
        <v>2.7954590196207101</v>
      </c>
    </row>
    <row r="45" spans="1:13" x14ac:dyDescent="0.4">
      <c r="A45" s="87" t="s">
        <v>35</v>
      </c>
      <c r="B45" s="75">
        <f>VLOOKUP($A45,'Current month raw data'!$B:$Q,5,FALSE)</f>
        <v>71.8910496135627</v>
      </c>
      <c r="C45" s="94">
        <f>VLOOKUP($A45,'Current month raw data'!$B:$Q,6,FALSE)</f>
        <v>71.584970562942303</v>
      </c>
      <c r="D45" s="74">
        <f>VLOOKUP($A45,'Current month raw data'!$B:$Q,7,FALSE)</f>
        <v>198.184497147613</v>
      </c>
      <c r="E45" s="97">
        <f>VLOOKUP($A45,'Current month raw data'!$B:$Q,8,FALSE)</f>
        <v>187.9385952964</v>
      </c>
      <c r="F45" s="74">
        <f>VLOOKUP($A45,'Current month raw data'!$B:$Q,9,FALSE)</f>
        <v>142.47691517077999</v>
      </c>
      <c r="G45" s="105">
        <f>VLOOKUP($A45,'Current month raw data'!$B:$Q,10,FALSE)</f>
        <v>134.535788119335</v>
      </c>
      <c r="H45" s="73">
        <f>VLOOKUP($A45,'Current month raw data'!$B:$Q,11,FALSE)</f>
        <v>0.427574459014681</v>
      </c>
      <c r="I45" s="73">
        <f>VLOOKUP($A45,'Current month raw data'!$B:$Q,12,FALSE)</f>
        <v>5.4517284409056801</v>
      </c>
      <c r="J45" s="94">
        <f>VLOOKUP($A45,'Current month raw data'!$B:$Q,13,FALSE)</f>
        <v>5.9026130983085103</v>
      </c>
      <c r="K45" s="73">
        <f>VLOOKUP($A45,'Current month raw data'!$B:$Q,14,FALSE)</f>
        <v>12.396740394870699</v>
      </c>
      <c r="L45" s="73">
        <f>VLOOKUP($A45,'Current month raw data'!$B:$Q,15,FALSE)</f>
        <v>6.1321690811668903</v>
      </c>
      <c r="M45" s="76">
        <f>VLOOKUP($A45,'Current month raw data'!$B:$Q,16,FALSE)</f>
        <v>6.5859631289562399</v>
      </c>
    </row>
    <row r="46" spans="1:13" x14ac:dyDescent="0.4">
      <c r="A46" s="87" t="s">
        <v>34</v>
      </c>
      <c r="B46" s="75">
        <f>VLOOKUP($A46,'Current month raw data'!$B:$Q,5,FALSE)</f>
        <v>64.109753999655894</v>
      </c>
      <c r="C46" s="94">
        <f>VLOOKUP($A46,'Current month raw data'!$B:$Q,6,FALSE)</f>
        <v>63.467565489917803</v>
      </c>
      <c r="D46" s="74">
        <f>VLOOKUP($A46,'Current month raw data'!$B:$Q,7,FALSE)</f>
        <v>109.221010098299</v>
      </c>
      <c r="E46" s="97">
        <f>VLOOKUP($A46,'Current month raw data'!$B:$Q,8,FALSE)</f>
        <v>109.955232833317</v>
      </c>
      <c r="F46" s="74">
        <f>VLOOKUP($A46,'Current month raw data'!$B:$Q,9,FALSE)</f>
        <v>70.021320889959199</v>
      </c>
      <c r="G46" s="105">
        <f>VLOOKUP($A46,'Current month raw data'!$B:$Q,10,FALSE)</f>
        <v>69.785909408077501</v>
      </c>
      <c r="H46" s="73">
        <f>VLOOKUP($A46,'Current month raw data'!$B:$Q,11,FALSE)</f>
        <v>1.01183731372232</v>
      </c>
      <c r="I46" s="73">
        <f>VLOOKUP($A46,'Current month raw data'!$B:$Q,12,FALSE)</f>
        <v>-0.66774696946998602</v>
      </c>
      <c r="J46" s="94">
        <f>VLOOKUP($A46,'Current month raw data'!$B:$Q,13,FALSE)</f>
        <v>0.33733383125398603</v>
      </c>
      <c r="K46" s="73">
        <f>VLOOKUP($A46,'Current month raw data'!$B:$Q,14,FALSE)</f>
        <v>3.4700942985771501</v>
      </c>
      <c r="L46" s="73">
        <f>VLOOKUP($A46,'Current month raw data'!$B:$Q,15,FALSE)</f>
        <v>3.1222281355330801</v>
      </c>
      <c r="M46" s="76">
        <f>VLOOKUP($A46,'Current month raw data'!$B:$Q,16,FALSE)</f>
        <v>4.1656573185502603</v>
      </c>
    </row>
    <row r="47" spans="1:13" x14ac:dyDescent="0.4">
      <c r="A47" s="87" t="s">
        <v>39</v>
      </c>
      <c r="B47" s="75">
        <f>VLOOKUP($A47,'Current month raw data'!$B:$Q,5,FALSE)</f>
        <v>61.065430190623303</v>
      </c>
      <c r="C47" s="94">
        <f>VLOOKUP($A47,'Current month raw data'!$B:$Q,6,FALSE)</f>
        <v>57.917927001411499</v>
      </c>
      <c r="D47" s="74">
        <f>VLOOKUP($A47,'Current month raw data'!$B:$Q,7,FALSE)</f>
        <v>122.843967163876</v>
      </c>
      <c r="E47" s="97">
        <f>VLOOKUP($A47,'Current month raw data'!$B:$Q,8,FALSE)</f>
        <v>117.410618003934</v>
      </c>
      <c r="F47" s="74">
        <f>VLOOKUP($A47,'Current month raw data'!$B:$Q,9,FALSE)</f>
        <v>75.015197011849494</v>
      </c>
      <c r="G47" s="105">
        <f>VLOOKUP($A47,'Current month raw data'!$B:$Q,10,FALSE)</f>
        <v>68.001796027424803</v>
      </c>
      <c r="H47" s="73">
        <f>VLOOKUP($A47,'Current month raw data'!$B:$Q,11,FALSE)</f>
        <v>5.4344196212946301</v>
      </c>
      <c r="I47" s="73">
        <f>VLOOKUP($A47,'Current month raw data'!$B:$Q,12,FALSE)</f>
        <v>4.6276471858452197</v>
      </c>
      <c r="J47" s="94">
        <f>VLOOKUP($A47,'Current month raw data'!$B:$Q,13,FALSE)</f>
        <v>10.3135525738117</v>
      </c>
      <c r="K47" s="73">
        <f>VLOOKUP($A47,'Current month raw data'!$B:$Q,14,FALSE)</f>
        <v>7.9444472402543598</v>
      </c>
      <c r="L47" s="73">
        <f>VLOOKUP($A47,'Current month raw data'!$B:$Q,15,FALSE)</f>
        <v>-2.14761040532365</v>
      </c>
      <c r="M47" s="76">
        <f>VLOOKUP($A47,'Current month raw data'!$B:$Q,16,FALSE)</f>
        <v>3.1700990547151</v>
      </c>
    </row>
    <row r="48" spans="1:13" x14ac:dyDescent="0.4">
      <c r="A48" s="87" t="s">
        <v>38</v>
      </c>
      <c r="B48" s="75">
        <f>VLOOKUP($A48,'Current month raw data'!$B:$Q,5,FALSE)</f>
        <v>57.17703983562</v>
      </c>
      <c r="C48" s="94">
        <f>VLOOKUP($A48,'Current month raw data'!$B:$Q,6,FALSE)</f>
        <v>58.510967568294902</v>
      </c>
      <c r="D48" s="74">
        <f>VLOOKUP($A48,'Current month raw data'!$B:$Q,7,FALSE)</f>
        <v>115.692590450135</v>
      </c>
      <c r="E48" s="97">
        <f>VLOOKUP($A48,'Current month raw data'!$B:$Q,8,FALSE)</f>
        <v>119.698736071021</v>
      </c>
      <c r="F48" s="74">
        <f>VLOOKUP($A48,'Current month raw data'!$B:$Q,9,FALSE)</f>
        <v>66.149598528534398</v>
      </c>
      <c r="G48" s="105">
        <f>VLOOKUP($A48,'Current month raw data'!$B:$Q,10,FALSE)</f>
        <v>70.036888642174603</v>
      </c>
      <c r="H48" s="73">
        <f>VLOOKUP($A48,'Current month raw data'!$B:$Q,11,FALSE)</f>
        <v>-2.2797909317051102</v>
      </c>
      <c r="I48" s="73">
        <f>VLOOKUP($A48,'Current month raw data'!$B:$Q,12,FALSE)</f>
        <v>-3.3468570783486902</v>
      </c>
      <c r="J48" s="94">
        <f>VLOOKUP($A48,'Current month raw data'!$B:$Q,13,FALSE)</f>
        <v>-5.5503466658844802</v>
      </c>
      <c r="K48" s="73">
        <f>VLOOKUP($A48,'Current month raw data'!$B:$Q,14,FALSE)</f>
        <v>-4.1204467869868902</v>
      </c>
      <c r="L48" s="73">
        <f>VLOOKUP($A48,'Current month raw data'!$B:$Q,15,FALSE)</f>
        <v>1.51392813887767</v>
      </c>
      <c r="M48" s="76">
        <f>VLOOKUP($A48,'Current month raw data'!$B:$Q,16,FALSE)</f>
        <v>-0.80037718925010604</v>
      </c>
    </row>
    <row r="49" spans="1:13" x14ac:dyDescent="0.4">
      <c r="A49" s="87" t="s">
        <v>81</v>
      </c>
      <c r="B49" s="75">
        <f>VLOOKUP($A49,'Current month raw data'!$B:$Q,5,FALSE)</f>
        <v>63.370339531871501</v>
      </c>
      <c r="C49" s="94">
        <f>VLOOKUP($A49,'Current month raw data'!$B:$Q,6,FALSE)</f>
        <v>62.684513850157998</v>
      </c>
      <c r="D49" s="74">
        <f>VLOOKUP($A49,'Current month raw data'!$B:$Q,7,FALSE)</f>
        <v>130.02837452735099</v>
      </c>
      <c r="E49" s="97">
        <f>VLOOKUP($A49,'Current month raw data'!$B:$Q,8,FALSE)</f>
        <v>127.362399015362</v>
      </c>
      <c r="F49" s="74">
        <f>VLOOKUP($A49,'Current month raw data'!$B:$Q,9,FALSE)</f>
        <v>82.399422425756299</v>
      </c>
      <c r="G49" s="105">
        <f>VLOOKUP($A49,'Current month raw data'!$B:$Q,10,FALSE)</f>
        <v>79.836500650678502</v>
      </c>
      <c r="H49" s="73">
        <f>VLOOKUP($A49,'Current month raw data'!$B:$Q,11,FALSE)</f>
        <v>1.09409109138658</v>
      </c>
      <c r="I49" s="73">
        <f>VLOOKUP($A49,'Current month raw data'!$B:$Q,12,FALSE)</f>
        <v>2.0932202381546401</v>
      </c>
      <c r="J49" s="94">
        <f>VLOOKUP($A49,'Current month raw data'!$B:$Q,13,FALSE)</f>
        <v>3.2102130656899801</v>
      </c>
      <c r="K49" s="73">
        <f>VLOOKUP($A49,'Current month raw data'!$B:$Q,14,FALSE)</f>
        <v>3.69949739979949</v>
      </c>
      <c r="L49" s="73">
        <f>VLOOKUP($A49,'Current month raw data'!$B:$Q,15,FALSE)</f>
        <v>0.47406581148912402</v>
      </c>
      <c r="M49" s="76">
        <f>VLOOKUP($A49,'Current month raw data'!$B:$Q,16,FALSE)</f>
        <v>1.5733436146865101</v>
      </c>
    </row>
    <row r="50" spans="1:13" x14ac:dyDescent="0.4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x14ac:dyDescent="0.4">
      <c r="A51" s="85" t="s">
        <v>47</v>
      </c>
      <c r="B51" s="75">
        <f>VLOOKUP($A51,'Current month raw data'!$B:$Q,5,FALSE)</f>
        <v>63.396313152208798</v>
      </c>
      <c r="C51" s="94">
        <f>VLOOKUP($A51,'Current month raw data'!$B:$Q,6,FALSE)</f>
        <v>65.549473684210497</v>
      </c>
      <c r="D51" s="74">
        <f>VLOOKUP($A51,'Current month raw data'!$B:$Q,7,FALSE)</f>
        <v>120.736068843995</v>
      </c>
      <c r="E51" s="97">
        <f>VLOOKUP($A51,'Current month raw data'!$B:$Q,8,FALSE)</f>
        <v>122.584185580107</v>
      </c>
      <c r="F51" s="74">
        <f>VLOOKUP($A51,'Current month raw data'!$B:$Q,9,FALSE)</f>
        <v>76.542216292005705</v>
      </c>
      <c r="G51" s="74">
        <f>VLOOKUP($A51,'Current month raw data'!$B:$Q,10,FALSE)</f>
        <v>80.353288467836194</v>
      </c>
      <c r="H51" s="100">
        <f>VLOOKUP($A51,'Current month raw data'!$B:$Q,11,FALSE)</f>
        <v>-3.28478691129488</v>
      </c>
      <c r="I51" s="73">
        <f>VLOOKUP($A51,'Current month raw data'!$B:$Q,12,FALSE)</f>
        <v>-1.50763063552307</v>
      </c>
      <c r="J51" s="73">
        <f>VLOOKUP($A51,'Current month raw data'!$B:$Q,13,FALSE)</f>
        <v>-4.7428950930316303</v>
      </c>
      <c r="K51" s="103">
        <f>VLOOKUP($A51,'Current month raw data'!$B:$Q,14,FALSE)</f>
        <v>-3.0583483957294502</v>
      </c>
      <c r="L51" s="73">
        <f>VLOOKUP($A51,'Current month raw data'!$B:$Q,15,FALSE)</f>
        <v>1.76842105263157</v>
      </c>
      <c r="M51" s="76">
        <f>VLOOKUP($A51,'Current month raw data'!$B:$Q,16,FALSE)</f>
        <v>-1.57445472193673</v>
      </c>
    </row>
    <row r="52" spans="1:13" x14ac:dyDescent="0.4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x14ac:dyDescent="0.4">
      <c r="A53" s="85" t="s">
        <v>48</v>
      </c>
      <c r="B53" s="75">
        <f>VLOOKUP($A53,'Current month raw data'!$B:$Q,5,FALSE)</f>
        <v>69.122126796186606</v>
      </c>
      <c r="C53" s="94">
        <f>VLOOKUP($A53,'Current month raw data'!$B:$Q,6,FALSE)</f>
        <v>66.076346699068395</v>
      </c>
      <c r="D53" s="74">
        <f>VLOOKUP($A53,'Current month raw data'!$B:$Q,7,FALSE)</f>
        <v>119.14368549264201</v>
      </c>
      <c r="E53" s="97">
        <f>VLOOKUP($A53,'Current month raw data'!$B:$Q,8,FALSE)</f>
        <v>114.91012264059199</v>
      </c>
      <c r="F53" s="74">
        <f>VLOOKUP($A53,'Current month raw data'!$B:$Q,9,FALSE)</f>
        <v>82.354649355874201</v>
      </c>
      <c r="G53" s="105">
        <f>VLOOKUP($A53,'Current month raw data'!$B:$Q,10,FALSE)</f>
        <v>75.9284110283226</v>
      </c>
      <c r="H53" s="73">
        <f>VLOOKUP($A53,'Current month raw data'!$B:$Q,11,FALSE)</f>
        <v>4.6094862220358701</v>
      </c>
      <c r="I53" s="73">
        <f>VLOOKUP($A53,'Current month raw data'!$B:$Q,12,FALSE)</f>
        <v>3.68423838976444</v>
      </c>
      <c r="J53" s="94">
        <f>VLOOKUP($A53,'Current month raw data'!$B:$Q,13,FALSE)</f>
        <v>8.4635490727634597</v>
      </c>
      <c r="K53" s="73">
        <f>VLOOKUP($A53,'Current month raw data'!$B:$Q,14,FALSE)</f>
        <v>12.897356711478199</v>
      </c>
      <c r="L53" s="73">
        <f>VLOOKUP($A53,'Current month raw data'!$B:$Q,15,FALSE)</f>
        <v>4.0878319736156898</v>
      </c>
      <c r="M53" s="76">
        <f>VLOOKUP($A53,'Current month raw data'!$B:$Q,16,FALSE)</f>
        <v>8.8857462472553497</v>
      </c>
    </row>
    <row r="54" spans="1:13" x14ac:dyDescent="0.4">
      <c r="A54" s="87" t="s">
        <v>64</v>
      </c>
      <c r="B54" s="75">
        <f>VLOOKUP($A54,'Current month raw data'!$B:$Q,5,FALSE)</f>
        <v>71.497404649063398</v>
      </c>
      <c r="C54" s="94">
        <f>VLOOKUP($A54,'Current month raw data'!$B:$Q,6,FALSE)</f>
        <v>69.342134958248707</v>
      </c>
      <c r="D54" s="74">
        <f>VLOOKUP($A54,'Current month raw data'!$B:$Q,7,FALSE)</f>
        <v>197.204678114297</v>
      </c>
      <c r="E54" s="97">
        <f>VLOOKUP($A54,'Current month raw data'!$B:$Q,8,FALSE)</f>
        <v>189.415727327464</v>
      </c>
      <c r="F54" s="74">
        <f>VLOOKUP($A54,'Current month raw data'!$B:$Q,9,FALSE)</f>
        <v>140.99622669826201</v>
      </c>
      <c r="G54" s="105">
        <f>VLOOKUP($A54,'Current month raw data'!$B:$Q,10,FALSE)</f>
        <v>131.344909275558</v>
      </c>
      <c r="H54" s="73">
        <f>VLOOKUP($A54,'Current month raw data'!$B:$Q,11,FALSE)</f>
        <v>3.1081674830352601</v>
      </c>
      <c r="I54" s="73">
        <f>VLOOKUP($A54,'Current month raw data'!$B:$Q,12,FALSE)</f>
        <v>4.1120929590855102</v>
      </c>
      <c r="J54" s="94">
        <f>VLOOKUP($A54,'Current month raw data'!$B:$Q,13,FALSE)</f>
        <v>7.3480711783472596</v>
      </c>
      <c r="K54" s="73">
        <f>VLOOKUP($A54,'Current month raw data'!$B:$Q,14,FALSE)</f>
        <v>7.3480711783472596</v>
      </c>
      <c r="L54" s="73">
        <f>VLOOKUP($A54,'Current month raw data'!$B:$Q,15,FALSE)</f>
        <v>0</v>
      </c>
      <c r="M54" s="76">
        <f>VLOOKUP($A54,'Current month raw data'!$B:$Q,16,FALSE)</f>
        <v>3.1081674830352601</v>
      </c>
    </row>
    <row r="55" spans="1:13" x14ac:dyDescent="0.4">
      <c r="A55" s="87" t="s">
        <v>31</v>
      </c>
      <c r="B55" s="75">
        <f>VLOOKUP($A55,'Current month raw data'!$B:$Q,5,FALSE)</f>
        <v>68.005142165759196</v>
      </c>
      <c r="C55" s="94">
        <f>VLOOKUP($A55,'Current month raw data'!$B:$Q,6,FALSE)</f>
        <v>64.958845373454295</v>
      </c>
      <c r="D55" s="74">
        <f>VLOOKUP($A55,'Current month raw data'!$B:$Q,7,FALSE)</f>
        <v>114.765608109084</v>
      </c>
      <c r="E55" s="97">
        <f>VLOOKUP($A55,'Current month raw data'!$B:$Q,8,FALSE)</f>
        <v>110.219430683231</v>
      </c>
      <c r="F55" s="74">
        <f>VLOOKUP($A55,'Current month raw data'!$B:$Q,9,FALSE)</f>
        <v>78.046514951981194</v>
      </c>
      <c r="G55" s="105">
        <f>VLOOKUP($A55,'Current month raw data'!$B:$Q,10,FALSE)</f>
        <v>71.597269549021803</v>
      </c>
      <c r="H55" s="73">
        <f>VLOOKUP($A55,'Current month raw data'!$B:$Q,11,FALSE)</f>
        <v>4.6895796481471903</v>
      </c>
      <c r="I55" s="73">
        <f>VLOOKUP($A55,'Current month raw data'!$B:$Q,12,FALSE)</f>
        <v>4.1246605953892104</v>
      </c>
      <c r="J55" s="94">
        <f>VLOOKUP($A55,'Current month raw data'!$B:$Q,13,FALSE)</f>
        <v>9.0076694873729206</v>
      </c>
      <c r="K55" s="73">
        <f>VLOOKUP($A55,'Current month raw data'!$B:$Q,14,FALSE)</f>
        <v>10.3722997818628</v>
      </c>
      <c r="L55" s="73">
        <f>VLOOKUP($A55,'Current month raw data'!$B:$Q,15,FALSE)</f>
        <v>1.25186631445963</v>
      </c>
      <c r="M55" s="76">
        <f>VLOOKUP($A55,'Current month raw data'!$B:$Q,16,FALSE)</f>
        <v>6.0001532305117298</v>
      </c>
    </row>
    <row r="56" spans="1:13" x14ac:dyDescent="0.4">
      <c r="A56" s="87" t="s">
        <v>83</v>
      </c>
      <c r="B56" s="75">
        <f>VLOOKUP($A56,'Current month raw data'!$B:$Q,5,FALSE)</f>
        <v>72.604735883424397</v>
      </c>
      <c r="C56" s="94">
        <f>VLOOKUP($A56,'Current month raw data'!$B:$Q,6,FALSE)</f>
        <v>67.609947323287997</v>
      </c>
      <c r="D56" s="74">
        <f>VLOOKUP($A56,'Current month raw data'!$B:$Q,7,FALSE)</f>
        <v>108.80366595584501</v>
      </c>
      <c r="E56" s="97">
        <f>VLOOKUP($A56,'Current month raw data'!$B:$Q,8,FALSE)</f>
        <v>104.87730657727801</v>
      </c>
      <c r="F56" s="74">
        <f>VLOOKUP($A56,'Current month raw data'!$B:$Q,9,FALSE)</f>
        <v>78.996614298724893</v>
      </c>
      <c r="G56" s="105">
        <f>VLOOKUP($A56,'Current month raw data'!$B:$Q,10,FALSE)</f>
        <v>70.907491730981207</v>
      </c>
      <c r="H56" s="73">
        <f>VLOOKUP($A56,'Current month raw data'!$B:$Q,11,FALSE)</f>
        <v>7.3876533822057304</v>
      </c>
      <c r="I56" s="73">
        <f>VLOOKUP($A56,'Current month raw data'!$B:$Q,12,FALSE)</f>
        <v>3.7437645060743798</v>
      </c>
      <c r="J56" s="94">
        <f>VLOOKUP($A56,'Current month raw data'!$B:$Q,13,FALSE)</f>
        <v>11.4079942334349</v>
      </c>
      <c r="K56" s="73">
        <f>VLOOKUP($A56,'Current month raw data'!$B:$Q,14,FALSE)</f>
        <v>19.883354323960798</v>
      </c>
      <c r="L56" s="73">
        <f>VLOOKUP($A56,'Current month raw data'!$B:$Q,15,FALSE)</f>
        <v>7.6074972436604096</v>
      </c>
      <c r="M56" s="76">
        <f>VLOOKUP($A56,'Current month raw data'!$B:$Q,16,FALSE)</f>
        <v>15.5571661532886</v>
      </c>
    </row>
    <row r="57" spans="1:13" x14ac:dyDescent="0.4">
      <c r="A57" s="87" t="s">
        <v>32</v>
      </c>
      <c r="B57" s="75">
        <f>VLOOKUP($A57,'Current month raw data'!$B:$Q,5,FALSE)</f>
        <v>65.662478583666399</v>
      </c>
      <c r="C57" s="94">
        <f>VLOOKUP($A57,'Current month raw data'!$B:$Q,6,FALSE)</f>
        <v>61.088648443432</v>
      </c>
      <c r="D57" s="74">
        <f>VLOOKUP($A57,'Current month raw data'!$B:$Q,7,FALSE)</f>
        <v>98.152401214756793</v>
      </c>
      <c r="E57" s="97">
        <f>VLOOKUP($A57,'Current month raw data'!$B:$Q,8,FALSE)</f>
        <v>95.371210015070702</v>
      </c>
      <c r="F57" s="74">
        <f>VLOOKUP($A57,'Current month raw data'!$B:$Q,9,FALSE)</f>
        <v>64.449299426994003</v>
      </c>
      <c r="G57" s="105">
        <f>VLOOKUP($A57,'Current month raw data'!$B:$Q,10,FALSE)</f>
        <v>58.260983202353799</v>
      </c>
      <c r="H57" s="73">
        <f>VLOOKUP($A57,'Current month raw data'!$B:$Q,11,FALSE)</f>
        <v>7.48720139793204</v>
      </c>
      <c r="I57" s="73">
        <f>VLOOKUP($A57,'Current month raw data'!$B:$Q,12,FALSE)</f>
        <v>2.9161748071001399</v>
      </c>
      <c r="J57" s="94">
        <f>VLOOKUP($A57,'Current month raw data'!$B:$Q,13,FALSE)</f>
        <v>10.6217160859555</v>
      </c>
      <c r="K57" s="73">
        <f>VLOOKUP($A57,'Current month raw data'!$B:$Q,14,FALSE)</f>
        <v>10.3067339786492</v>
      </c>
      <c r="L57" s="73">
        <f>VLOOKUP($A57,'Current month raw data'!$B:$Q,15,FALSE)</f>
        <v>-0.28473804100227701</v>
      </c>
      <c r="M57" s="76">
        <f>VLOOKUP($A57,'Current month raw data'!$B:$Q,16,FALSE)</f>
        <v>7.1811444463433904</v>
      </c>
    </row>
    <row r="58" spans="1:13" ht="16" thickBot="1" x14ac:dyDescent="0.45">
      <c r="A58" s="87" t="s">
        <v>33</v>
      </c>
      <c r="B58" s="77">
        <f>VLOOKUP($A58,'Current month raw data'!$B:$Q,5,FALSE)</f>
        <v>69.942965779467599</v>
      </c>
      <c r="C58" s="95">
        <f>VLOOKUP($A58,'Current month raw data'!$B:$Q,6,FALSE)</f>
        <v>68.683495145630999</v>
      </c>
      <c r="D58" s="79">
        <f>VLOOKUP($A58,'Current month raw data'!$B:$Q,7,FALSE)</f>
        <v>102.24966189099401</v>
      </c>
      <c r="E58" s="98">
        <f>VLOOKUP($A58,'Current month raw data'!$B:$Q,8,FALSE)</f>
        <v>96.333867965245503</v>
      </c>
      <c r="F58" s="79">
        <f>VLOOKUP($A58,'Current month raw data'!$B:$Q,9,FALSE)</f>
        <v>71.516446026039802</v>
      </c>
      <c r="G58" s="106">
        <f>VLOOKUP($A58,'Current month raw data'!$B:$Q,10,FALSE)</f>
        <v>66.165467527508</v>
      </c>
      <c r="H58" s="78">
        <f>VLOOKUP($A58,'Current month raw data'!$B:$Q,11,FALSE)</f>
        <v>1.83373113317272</v>
      </c>
      <c r="I58" s="78">
        <f>VLOOKUP($A58,'Current month raw data'!$B:$Q,12,FALSE)</f>
        <v>6.1409284716808097</v>
      </c>
      <c r="J58" s="95">
        <f>VLOOKUP($A58,'Current month raw data'!$B:$Q,13,FALSE)</f>
        <v>8.0872677221046203</v>
      </c>
      <c r="K58" s="78">
        <f>VLOOKUP($A58,'Current month raw data'!$B:$Q,14,FALSE)</f>
        <v>21.435520590310102</v>
      </c>
      <c r="L58" s="78">
        <f>VLOOKUP($A58,'Current month raw data'!$B:$Q,15,FALSE)</f>
        <v>12.3495145631067</v>
      </c>
      <c r="M58" s="80">
        <f>VLOOKUP($A58,'Current month raw data'!$B:$Q,16,FALSE)</f>
        <v>14.409702589618901</v>
      </c>
    </row>
    <row r="59" spans="1:13" ht="53.15" customHeight="1" thickBot="1" x14ac:dyDescent="0.45">
      <c r="A59" s="123" t="s">
        <v>85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5"/>
    </row>
    <row r="60" spans="1:13" x14ac:dyDescent="0.4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7" spans="6:6" x14ac:dyDescent="0.4">
      <c r="F67" s="65"/>
    </row>
  </sheetData>
  <sheetProtection algorithmName="SHA-512" hashValue="j6VYyjqf1++pegu0imvIC3B9X8TsvybyAxWCcS/YJu3mpEVqGq2EEUymhSeaHPxM4057Zoe90lTZZgZ373oUWg==" saltValue="cmSLNk0+K09rehd0qrM6Rg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M67"/>
  <sheetViews>
    <sheetView zoomScaleNormal="100" zoomScaleSheetLayoutView="115" workbookViewId="0">
      <selection activeCell="R8" sqref="R8"/>
    </sheetView>
  </sheetViews>
  <sheetFormatPr defaultColWidth="9.1796875" defaultRowHeight="16" x14ac:dyDescent="0.45"/>
  <cols>
    <col min="1" max="1" width="41.7265625" style="20" bestFit="1" customWidth="1"/>
    <col min="2" max="6" width="11.7265625" style="20" customWidth="1"/>
    <col min="7" max="7" width="11.7265625" style="21" customWidth="1"/>
    <col min="8" max="9" width="11.7265625" style="20" customWidth="1"/>
    <col min="10" max="11" width="11.7265625" style="21" customWidth="1"/>
    <col min="12" max="13" width="11.7265625" style="20" customWidth="1"/>
    <col min="14" max="16384" width="9.1796875" style="20"/>
  </cols>
  <sheetData>
    <row r="1" spans="1:13" ht="24" customHeight="1" x14ac:dyDescent="0.45">
      <c r="A1" s="126" t="str">
        <f>'YTD Raw Data'!A1</f>
        <v>YTD April 2026 Monthly Report</v>
      </c>
      <c r="B1" s="129" t="str">
        <f>'YTD Raw Data'!F6</f>
        <v>Year to Date - April 2026 vs April 2025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/>
    </row>
    <row r="2" spans="1:13" ht="16.899999999999999" customHeight="1" x14ac:dyDescent="0.45">
      <c r="A2" s="127"/>
      <c r="B2" s="132" t="s">
        <v>45</v>
      </c>
      <c r="C2" s="133"/>
      <c r="D2" s="134" t="s">
        <v>2</v>
      </c>
      <c r="E2" s="133"/>
      <c r="F2" s="135" t="s">
        <v>3</v>
      </c>
      <c r="G2" s="135"/>
      <c r="H2" s="135" t="str">
        <f>'YTD Raw Data'!L7</f>
        <v>Percent Change from YTD 2025</v>
      </c>
      <c r="I2" s="135"/>
      <c r="J2" s="135"/>
      <c r="K2" s="135"/>
      <c r="L2" s="135"/>
      <c r="M2" s="136"/>
    </row>
    <row r="3" spans="1:13" s="48" customFormat="1" ht="31" x14ac:dyDescent="0.25">
      <c r="A3" s="128"/>
      <c r="B3" s="81">
        <f>'YTD Raw Data'!F8</f>
        <v>2026</v>
      </c>
      <c r="C3" s="82">
        <f>'YTD Raw Data'!G8</f>
        <v>2025</v>
      </c>
      <c r="D3" s="82">
        <f>'YTD Raw Data'!H8</f>
        <v>2026</v>
      </c>
      <c r="E3" s="82">
        <f>'YTD Raw Data'!I8</f>
        <v>2025</v>
      </c>
      <c r="F3" s="82">
        <f>'YTD Raw Data'!J8</f>
        <v>2026</v>
      </c>
      <c r="G3" s="82">
        <f>'YTD Raw Data'!K8</f>
        <v>2025</v>
      </c>
      <c r="H3" s="82" t="s">
        <v>6</v>
      </c>
      <c r="I3" s="82" t="s">
        <v>2</v>
      </c>
      <c r="J3" s="82" t="s">
        <v>3</v>
      </c>
      <c r="K3" s="83" t="s">
        <v>7</v>
      </c>
      <c r="L3" s="83" t="s">
        <v>43</v>
      </c>
      <c r="M3" s="84" t="s">
        <v>44</v>
      </c>
    </row>
    <row r="4" spans="1:13" x14ac:dyDescent="0.45">
      <c r="A4" s="85" t="s">
        <v>10</v>
      </c>
      <c r="B4" s="75">
        <f>VLOOKUP($A4,'YTD Raw Data'!$B:$Q,5,FALSE)</f>
        <v>60.634230287060099</v>
      </c>
      <c r="C4" s="93">
        <f>VLOOKUP($A4,'YTD Raw Data'!$B:$Q,6,FALSE)</f>
        <v>59.778582389018098</v>
      </c>
      <c r="D4" s="74">
        <f>VLOOKUP($A4,'YTD Raw Data'!$B:$Q,7,FALSE)</f>
        <v>162.80901299398701</v>
      </c>
      <c r="E4" s="96">
        <f>VLOOKUP($A4,'YTD Raw Data'!$B:$Q,8,FALSE)</f>
        <v>158.852182328048</v>
      </c>
      <c r="F4" s="74">
        <f>VLOOKUP($A4,'YTD Raw Data'!$B:$Q,9,FALSE)</f>
        <v>98.717991866864196</v>
      </c>
      <c r="G4" s="104">
        <f>VLOOKUP($A4,'YTD Raw Data'!$B:$Q,10,FALSE)</f>
        <v>94.959582689725593</v>
      </c>
      <c r="H4" s="73">
        <f>VLOOKUP($A4,'YTD Raw Data'!$B:$Q,11,FALSE)</f>
        <v>1.4313619758891101</v>
      </c>
      <c r="I4" s="73">
        <f>VLOOKUP($A4,'YTD Raw Data'!$B:$Q,12,FALSE)</f>
        <v>2.4908884523653398</v>
      </c>
      <c r="J4" s="93">
        <f>VLOOKUP($A4,'YTD Raw Data'!$B:$Q,13,FALSE)</f>
        <v>3.9579040584234302</v>
      </c>
      <c r="K4" s="73">
        <f>VLOOKUP($A4,'YTD Raw Data'!$B:$Q,14,FALSE)</f>
        <v>4.5200560052564196</v>
      </c>
      <c r="L4" s="73">
        <f>VLOOKUP($A4,'YTD Raw Data'!$B:$Q,15,FALSE)</f>
        <v>0.54074959660313304</v>
      </c>
      <c r="M4" s="76">
        <f>VLOOKUP($A4,'YTD Raw Data'!$B:$Q,16,FALSE)</f>
        <v>1.9798516566027999</v>
      </c>
    </row>
    <row r="5" spans="1:13" x14ac:dyDescent="0.45">
      <c r="A5" s="85" t="s">
        <v>13</v>
      </c>
      <c r="B5" s="75">
        <f>VLOOKUP($A5,'YTD Raw Data'!$B:$Q,5,FALSE)</f>
        <v>59.974162687224002</v>
      </c>
      <c r="C5" s="94">
        <f>VLOOKUP($A5,'YTD Raw Data'!$B:$Q,6,FALSE)</f>
        <v>58.538931064567699</v>
      </c>
      <c r="D5" s="74">
        <f>VLOOKUP($A5,'YTD Raw Data'!$B:$Q,7,FALSE)</f>
        <v>130.04545438768099</v>
      </c>
      <c r="E5" s="97">
        <f>VLOOKUP($A5,'YTD Raw Data'!$B:$Q,8,FALSE)</f>
        <v>127.410617820749</v>
      </c>
      <c r="F5" s="74">
        <f>VLOOKUP($A5,'YTD Raw Data'!$B:$Q,9,FALSE)</f>
        <v>77.993672381807897</v>
      </c>
      <c r="G5" s="105">
        <f>VLOOKUP($A5,'YTD Raw Data'!$B:$Q,10,FALSE)</f>
        <v>74.584813735028504</v>
      </c>
      <c r="H5" s="73">
        <f>VLOOKUP($A5,'YTD Raw Data'!$B:$Q,11,FALSE)</f>
        <v>2.4517557744149601</v>
      </c>
      <c r="I5" s="73">
        <f>VLOOKUP($A5,'YTD Raw Data'!$B:$Q,12,FALSE)</f>
        <v>2.0679882195052399</v>
      </c>
      <c r="J5" s="94">
        <f>VLOOKUP($A5,'YTD Raw Data'!$B:$Q,13,FALSE)</f>
        <v>4.5704460145061496</v>
      </c>
      <c r="K5" s="73">
        <f>VLOOKUP($A5,'YTD Raw Data'!$B:$Q,14,FALSE)</f>
        <v>5.2251058511162096</v>
      </c>
      <c r="L5" s="73">
        <f>VLOOKUP($A5,'YTD Raw Data'!$B:$Q,15,FALSE)</f>
        <v>0.62604670971685406</v>
      </c>
      <c r="M5" s="76">
        <f>VLOOKUP($A5,'YTD Raw Data'!$B:$Q,16,FALSE)</f>
        <v>3.0931516204878302</v>
      </c>
    </row>
    <row r="6" spans="1:13" x14ac:dyDescent="0.45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x14ac:dyDescent="0.45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x14ac:dyDescent="0.45">
      <c r="A8" s="87" t="s">
        <v>71</v>
      </c>
      <c r="B8" s="75">
        <f>VLOOKUP($A8,'YTD Raw Data'!$B:$Q,5,FALSE)</f>
        <v>55.5847838625238</v>
      </c>
      <c r="C8" s="94">
        <f>VLOOKUP($A8,'YTD Raw Data'!$B:$Q,6,FALSE)</f>
        <v>54.026442074554502</v>
      </c>
      <c r="D8" s="74">
        <f>VLOOKUP($A8,'YTD Raw Data'!$B:$Q,7,FALSE)</f>
        <v>296.42572455742999</v>
      </c>
      <c r="E8" s="97">
        <f>VLOOKUP($A8,'YTD Raw Data'!$B:$Q,8,FALSE)</f>
        <v>292.54889652423901</v>
      </c>
      <c r="F8" s="74">
        <f>VLOOKUP($A8,'YTD Raw Data'!$B:$Q,9,FALSE)</f>
        <v>164.76759830816701</v>
      </c>
      <c r="G8" s="105">
        <f>VLOOKUP($A8,'YTD Raw Data'!$B:$Q,10,FALSE)</f>
        <v>158.053760120416</v>
      </c>
      <c r="H8" s="73">
        <f>VLOOKUP($A8,'YTD Raw Data'!$B:$Q,11,FALSE)</f>
        <v>2.8844057245502901</v>
      </c>
      <c r="I8" s="73">
        <f>VLOOKUP($A8,'YTD Raw Data'!$B:$Q,12,FALSE)</f>
        <v>1.3251897646002799</v>
      </c>
      <c r="J8" s="94">
        <f>VLOOKUP($A8,'YTD Raw Data'!$B:$Q,13,FALSE)</f>
        <v>4.2478193385818601</v>
      </c>
      <c r="K8" s="73">
        <f>VLOOKUP($A8,'YTD Raw Data'!$B:$Q,14,FALSE)</f>
        <v>9.3859789635849893</v>
      </c>
      <c r="L8" s="73">
        <f>VLOOKUP($A8,'YTD Raw Data'!$B:$Q,15,FALSE)</f>
        <v>4.9287933863778299</v>
      </c>
      <c r="M8" s="76">
        <f>VLOOKUP($A8,'YTD Raw Data'!$B:$Q,16,FALSE)</f>
        <v>7.95536550951606</v>
      </c>
    </row>
    <row r="9" spans="1:13" x14ac:dyDescent="0.45">
      <c r="A9" s="87" t="s">
        <v>72</v>
      </c>
      <c r="B9" s="75">
        <f>VLOOKUP($A9,'YTD Raw Data'!$B:$Q,5,FALSE)</f>
        <v>65.399414867381097</v>
      </c>
      <c r="C9" s="94">
        <f>VLOOKUP($A9,'YTD Raw Data'!$B:$Q,6,FALSE)</f>
        <v>64.862565477074597</v>
      </c>
      <c r="D9" s="74">
        <f>VLOOKUP($A9,'YTD Raw Data'!$B:$Q,7,FALSE)</f>
        <v>192.31173298974801</v>
      </c>
      <c r="E9" s="97">
        <f>VLOOKUP($A9,'YTD Raw Data'!$B:$Q,8,FALSE)</f>
        <v>190.545280667122</v>
      </c>
      <c r="F9" s="74">
        <f>VLOOKUP($A9,'YTD Raw Data'!$B:$Q,9,FALSE)</f>
        <v>125.77074809661499</v>
      </c>
      <c r="G9" s="105">
        <f>VLOOKUP($A9,'YTD Raw Data'!$B:$Q,10,FALSE)</f>
        <v>123.59255743618699</v>
      </c>
      <c r="H9" s="73">
        <f>VLOOKUP($A9,'YTD Raw Data'!$B:$Q,11,FALSE)</f>
        <v>0.82767215011912298</v>
      </c>
      <c r="I9" s="73">
        <f>VLOOKUP($A9,'YTD Raw Data'!$B:$Q,12,FALSE)</f>
        <v>0.92705120611833502</v>
      </c>
      <c r="J9" s="94">
        <f>VLOOKUP($A9,'YTD Raw Data'!$B:$Q,13,FALSE)</f>
        <v>1.7623963008878401</v>
      </c>
      <c r="K9" s="73">
        <f>VLOOKUP($A9,'YTD Raw Data'!$B:$Q,14,FALSE)</f>
        <v>3.3909428091317899</v>
      </c>
      <c r="L9" s="73">
        <f>VLOOKUP($A9,'YTD Raw Data'!$B:$Q,15,FALSE)</f>
        <v>1.60034213760918</v>
      </c>
      <c r="M9" s="76">
        <f>VLOOKUP($A9,'YTD Raw Data'!$B:$Q,16,FALSE)</f>
        <v>2.4412598739079101</v>
      </c>
    </row>
    <row r="10" spans="1:13" x14ac:dyDescent="0.45">
      <c r="A10" s="87" t="s">
        <v>73</v>
      </c>
      <c r="B10" s="75">
        <f>VLOOKUP($A10,'YTD Raw Data'!$B:$Q,5,FALSE)</f>
        <v>65.168003706613803</v>
      </c>
      <c r="C10" s="94">
        <f>VLOOKUP($A10,'YTD Raw Data'!$B:$Q,6,FALSE)</f>
        <v>63.344551155275902</v>
      </c>
      <c r="D10" s="74">
        <f>VLOOKUP($A10,'YTD Raw Data'!$B:$Q,7,FALSE)</f>
        <v>149.72132540254199</v>
      </c>
      <c r="E10" s="97">
        <f>VLOOKUP($A10,'YTD Raw Data'!$B:$Q,8,FALSE)</f>
        <v>146.11367897163501</v>
      </c>
      <c r="F10" s="74">
        <f>VLOOKUP($A10,'YTD Raw Data'!$B:$Q,9,FALSE)</f>
        <v>97.570398887920305</v>
      </c>
      <c r="G10" s="105">
        <f>VLOOKUP($A10,'YTD Raw Data'!$B:$Q,10,FALSE)</f>
        <v>92.555054121043597</v>
      </c>
      <c r="H10" s="73">
        <f>VLOOKUP($A10,'YTD Raw Data'!$B:$Q,11,FALSE)</f>
        <v>2.8786257350976499</v>
      </c>
      <c r="I10" s="73">
        <f>VLOOKUP($A10,'YTD Raw Data'!$B:$Q,12,FALSE)</f>
        <v>2.4690682325553999</v>
      </c>
      <c r="J10" s="94">
        <f>VLOOKUP($A10,'YTD Raw Data'!$B:$Q,13,FALSE)</f>
        <v>5.4187692012125197</v>
      </c>
      <c r="K10" s="73">
        <f>VLOOKUP($A10,'YTD Raw Data'!$B:$Q,14,FALSE)</f>
        <v>6.7834033110813001</v>
      </c>
      <c r="L10" s="73">
        <f>VLOOKUP($A10,'YTD Raw Data'!$B:$Q,15,FALSE)</f>
        <v>1.29448875205904</v>
      </c>
      <c r="M10" s="76">
        <f>VLOOKUP($A10,'YTD Raw Data'!$B:$Q,16,FALSE)</f>
        <v>4.2103779735114104</v>
      </c>
    </row>
    <row r="11" spans="1:13" x14ac:dyDescent="0.45">
      <c r="A11" s="87" t="s">
        <v>74</v>
      </c>
      <c r="B11" s="75">
        <f>VLOOKUP($A11,'YTD Raw Data'!$B:$Q,5,FALSE)</f>
        <v>61.726333701402503</v>
      </c>
      <c r="C11" s="94">
        <f>VLOOKUP($A11,'YTD Raw Data'!$B:$Q,6,FALSE)</f>
        <v>59.555854492186498</v>
      </c>
      <c r="D11" s="74">
        <f>VLOOKUP($A11,'YTD Raw Data'!$B:$Q,7,FALSE)</f>
        <v>121.236301435472</v>
      </c>
      <c r="E11" s="97">
        <f>VLOOKUP($A11,'YTD Raw Data'!$B:$Q,8,FALSE)</f>
        <v>118.040877041304</v>
      </c>
      <c r="F11" s="74">
        <f>VLOOKUP($A11,'YTD Raw Data'!$B:$Q,9,FALSE)</f>
        <v>74.834723991298105</v>
      </c>
      <c r="G11" s="105">
        <f>VLOOKUP($A11,'YTD Raw Data'!$B:$Q,10,FALSE)</f>
        <v>70.300252972020203</v>
      </c>
      <c r="H11" s="73">
        <f>VLOOKUP($A11,'YTD Raw Data'!$B:$Q,11,FALSE)</f>
        <v>3.6444430656280198</v>
      </c>
      <c r="I11" s="73">
        <f>VLOOKUP($A11,'YTD Raw Data'!$B:$Q,12,FALSE)</f>
        <v>2.7070490106998601</v>
      </c>
      <c r="J11" s="94">
        <f>VLOOKUP($A11,'YTD Raw Data'!$B:$Q,13,FALSE)</f>
        <v>6.4501489362814901</v>
      </c>
      <c r="K11" s="73">
        <f>VLOOKUP($A11,'YTD Raw Data'!$B:$Q,14,FALSE)</f>
        <v>5.5111652955276798</v>
      </c>
      <c r="L11" s="73">
        <f>VLOOKUP($A11,'YTD Raw Data'!$B:$Q,15,FALSE)</f>
        <v>-0.882087672151459</v>
      </c>
      <c r="M11" s="76">
        <f>VLOOKUP($A11,'YTD Raw Data'!$B:$Q,16,FALSE)</f>
        <v>2.7302082104760701</v>
      </c>
    </row>
    <row r="12" spans="1:13" x14ac:dyDescent="0.45">
      <c r="A12" s="87" t="s">
        <v>75</v>
      </c>
      <c r="B12" s="75">
        <f>VLOOKUP($A12,'YTD Raw Data'!$B:$Q,5,FALSE)</f>
        <v>56.2121945772099</v>
      </c>
      <c r="C12" s="94">
        <f>VLOOKUP($A12,'YTD Raw Data'!$B:$Q,6,FALSE)</f>
        <v>54.866354799385803</v>
      </c>
      <c r="D12" s="74">
        <f>VLOOKUP($A12,'YTD Raw Data'!$B:$Q,7,FALSE)</f>
        <v>87.394541959837895</v>
      </c>
      <c r="E12" s="97">
        <f>VLOOKUP($A12,'YTD Raw Data'!$B:$Q,8,FALSE)</f>
        <v>85.529971155279696</v>
      </c>
      <c r="F12" s="74">
        <f>VLOOKUP($A12,'YTD Raw Data'!$B:$Q,9,FALSE)</f>
        <v>49.126389976325498</v>
      </c>
      <c r="G12" s="105">
        <f>VLOOKUP($A12,'YTD Raw Data'!$B:$Q,10,FALSE)</f>
        <v>46.927177433868103</v>
      </c>
      <c r="H12" s="73">
        <f>VLOOKUP($A12,'YTD Raw Data'!$B:$Q,11,FALSE)</f>
        <v>2.4529418488708998</v>
      </c>
      <c r="I12" s="73">
        <f>VLOOKUP($A12,'YTD Raw Data'!$B:$Q,12,FALSE)</f>
        <v>2.1800203827651101</v>
      </c>
      <c r="J12" s="94">
        <f>VLOOKUP($A12,'YTD Raw Data'!$B:$Q,13,FALSE)</f>
        <v>4.6864368639187699</v>
      </c>
      <c r="K12" s="73">
        <f>VLOOKUP($A12,'YTD Raw Data'!$B:$Q,14,FALSE)</f>
        <v>6.5074782920189804</v>
      </c>
      <c r="L12" s="73">
        <f>VLOOKUP($A12,'YTD Raw Data'!$B:$Q,15,FALSE)</f>
        <v>1.7395199250762301</v>
      </c>
      <c r="M12" s="76">
        <f>VLOOKUP($A12,'YTD Raw Data'!$B:$Q,16,FALSE)</f>
        <v>4.2351311861587702</v>
      </c>
    </row>
    <row r="13" spans="1:13" x14ac:dyDescent="0.45">
      <c r="A13" s="87" t="s">
        <v>76</v>
      </c>
      <c r="B13" s="75">
        <f>VLOOKUP($A13,'YTD Raw Data'!$B:$Q,5,FALSE)</f>
        <v>51.455119376002301</v>
      </c>
      <c r="C13" s="94">
        <f>VLOOKUP($A13,'YTD Raw Data'!$B:$Q,6,FALSE)</f>
        <v>50.6510122956443</v>
      </c>
      <c r="D13" s="74">
        <f>VLOOKUP($A13,'YTD Raw Data'!$B:$Q,7,FALSE)</f>
        <v>63.809119758358896</v>
      </c>
      <c r="E13" s="97">
        <f>VLOOKUP($A13,'YTD Raw Data'!$B:$Q,8,FALSE)</f>
        <v>63.782745397144197</v>
      </c>
      <c r="F13" s="74">
        <f>VLOOKUP($A13,'YTD Raw Data'!$B:$Q,9,FALSE)</f>
        <v>32.833058744439903</v>
      </c>
      <c r="G13" s="105">
        <f>VLOOKUP($A13,'YTD Raw Data'!$B:$Q,10,FALSE)</f>
        <v>32.306606213606997</v>
      </c>
      <c r="H13" s="73">
        <f>VLOOKUP($A13,'YTD Raw Data'!$B:$Q,11,FALSE)</f>
        <v>1.5875439481140201</v>
      </c>
      <c r="I13" s="73">
        <f>VLOOKUP($A13,'YTD Raw Data'!$B:$Q,12,FALSE)</f>
        <v>4.1350307282191197E-2</v>
      </c>
      <c r="J13" s="94">
        <f>VLOOKUP($A13,'YTD Raw Data'!$B:$Q,13,FALSE)</f>
        <v>1.6295507096970001</v>
      </c>
      <c r="K13" s="73">
        <f>VLOOKUP($A13,'YTD Raw Data'!$B:$Q,14,FALSE)</f>
        <v>1.34719323106573</v>
      </c>
      <c r="L13" s="73">
        <f>VLOOKUP($A13,'YTD Raw Data'!$B:$Q,15,FALSE)</f>
        <v>-0.277830096324855</v>
      </c>
      <c r="M13" s="76">
        <f>VLOOKUP($A13,'YTD Raw Data'!$B:$Q,16,FALSE)</f>
        <v>1.3053031769089201</v>
      </c>
    </row>
    <row r="14" spans="1:13" x14ac:dyDescent="0.45">
      <c r="A14" s="72" t="s">
        <v>49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x14ac:dyDescent="0.45">
      <c r="A15" s="87" t="s">
        <v>50</v>
      </c>
      <c r="B15" s="75">
        <f>VLOOKUP($A15,'YTD Raw Data'!$B:$Q,5,FALSE)</f>
        <v>61.992145449237498</v>
      </c>
      <c r="C15" s="94">
        <f>VLOOKUP($A15,'YTD Raw Data'!$B:$Q,6,FALSE)</f>
        <v>60.280611285632801</v>
      </c>
      <c r="D15" s="74">
        <f>VLOOKUP($A15,'YTD Raw Data'!$B:$Q,7,FALSE)</f>
        <v>123.08910251571101</v>
      </c>
      <c r="E15" s="97">
        <f>VLOOKUP($A15,'YTD Raw Data'!$B:$Q,8,FALSE)</f>
        <v>120.439249064085</v>
      </c>
      <c r="F15" s="74">
        <f>VLOOKUP($A15,'YTD Raw Data'!$B:$Q,9,FALSE)</f>
        <v>76.305575463701004</v>
      </c>
      <c r="G15" s="105">
        <f>VLOOKUP($A15,'YTD Raw Data'!$B:$Q,10,FALSE)</f>
        <v>72.601515563656605</v>
      </c>
      <c r="H15" s="73">
        <f>VLOOKUP($A15,'YTD Raw Data'!$B:$Q,11,FALSE)</f>
        <v>2.8392780482846298</v>
      </c>
      <c r="I15" s="73">
        <f>VLOOKUP($A15,'YTD Raw Data'!$B:$Q,12,FALSE)</f>
        <v>2.2001577328134401</v>
      </c>
      <c r="J15" s="94">
        <f>VLOOKUP($A15,'YTD Raw Data'!$B:$Q,13,FALSE)</f>
        <v>5.1019043766334899</v>
      </c>
      <c r="K15" s="73">
        <f>VLOOKUP($A15,'YTD Raw Data'!$B:$Q,14,FALSE)</f>
        <v>8.3037472731787503</v>
      </c>
      <c r="L15" s="73">
        <f>VLOOKUP($A15,'YTD Raw Data'!$B:$Q,15,FALSE)</f>
        <v>3.0464175844725201</v>
      </c>
      <c r="M15" s="76">
        <f>VLOOKUP($A15,'YTD Raw Data'!$B:$Q,16,FALSE)</f>
        <v>5.9721918984921603</v>
      </c>
    </row>
    <row r="16" spans="1:13" x14ac:dyDescent="0.45">
      <c r="A16" s="87" t="s">
        <v>51</v>
      </c>
      <c r="B16" s="75">
        <f>VLOOKUP($A16,'YTD Raw Data'!$B:$Q,5,FALSE)</f>
        <v>48.817542684968103</v>
      </c>
      <c r="C16" s="94">
        <f>VLOOKUP($A16,'YTD Raw Data'!$B:$Q,6,FALSE)</f>
        <v>52.292806880375203</v>
      </c>
      <c r="D16" s="74">
        <f>VLOOKUP($A16,'YTD Raw Data'!$B:$Q,7,FALSE)</f>
        <v>103.492850539713</v>
      </c>
      <c r="E16" s="97">
        <f>VLOOKUP($A16,'YTD Raw Data'!$B:$Q,8,FALSE)</f>
        <v>105.075663040905</v>
      </c>
      <c r="F16" s="74">
        <f>VLOOKUP($A16,'YTD Raw Data'!$B:$Q,9,FALSE)</f>
        <v>50.5226664881151</v>
      </c>
      <c r="G16" s="105">
        <f>VLOOKUP($A16,'YTD Raw Data'!$B:$Q,10,FALSE)</f>
        <v>54.947013552254298</v>
      </c>
      <c r="H16" s="73">
        <f>VLOOKUP($A16,'YTD Raw Data'!$B:$Q,11,FALSE)</f>
        <v>-6.6457786505074896</v>
      </c>
      <c r="I16" s="73">
        <f>VLOOKUP($A16,'YTD Raw Data'!$B:$Q,12,FALSE)</f>
        <v>-1.5063549973270201</v>
      </c>
      <c r="J16" s="94">
        <f>VLOOKUP($A16,'YTD Raw Data'!$B:$Q,13,FALSE)</f>
        <v>-8.0520246290213109</v>
      </c>
      <c r="K16" s="73">
        <f>VLOOKUP($A16,'YTD Raw Data'!$B:$Q,14,FALSE)</f>
        <v>-10.5262567001846</v>
      </c>
      <c r="L16" s="73">
        <f>VLOOKUP($A16,'YTD Raw Data'!$B:$Q,15,FALSE)</f>
        <v>-2.69090435235861</v>
      </c>
      <c r="M16" s="76">
        <f>VLOOKUP($A16,'YTD Raw Data'!$B:$Q,16,FALSE)</f>
        <v>-9.1578514559114801</v>
      </c>
    </row>
    <row r="17" spans="1:13" x14ac:dyDescent="0.45">
      <c r="A17" s="87" t="s">
        <v>52</v>
      </c>
      <c r="B17" s="75">
        <f>VLOOKUP($A17,'YTD Raw Data'!$B:$Q,5,FALSE)</f>
        <v>46.096908372864704</v>
      </c>
      <c r="C17" s="94">
        <f>VLOOKUP($A17,'YTD Raw Data'!$B:$Q,6,FALSE)</f>
        <v>43.427079195195397</v>
      </c>
      <c r="D17" s="74">
        <f>VLOOKUP($A17,'YTD Raw Data'!$B:$Q,7,FALSE)</f>
        <v>101.17816779671701</v>
      </c>
      <c r="E17" s="97">
        <f>VLOOKUP($A17,'YTD Raw Data'!$B:$Q,8,FALSE)</f>
        <v>103.406357704984</v>
      </c>
      <c r="F17" s="74">
        <f>VLOOKUP($A17,'YTD Raw Data'!$B:$Q,9,FALSE)</f>
        <v>46.640007302596203</v>
      </c>
      <c r="G17" s="105">
        <f>VLOOKUP($A17,'YTD Raw Data'!$B:$Q,10,FALSE)</f>
        <v>44.906360853410597</v>
      </c>
      <c r="H17" s="73">
        <f>VLOOKUP($A17,'YTD Raw Data'!$B:$Q,11,FALSE)</f>
        <v>6.1478442187394897</v>
      </c>
      <c r="I17" s="73">
        <f>VLOOKUP($A17,'YTD Raw Data'!$B:$Q,12,FALSE)</f>
        <v>-2.15479005132701</v>
      </c>
      <c r="J17" s="94">
        <f>VLOOKUP($A17,'YTD Raw Data'!$B:$Q,13,FALSE)</f>
        <v>3.8605810318159901</v>
      </c>
      <c r="K17" s="73">
        <f>VLOOKUP($A17,'YTD Raw Data'!$B:$Q,14,FALSE)</f>
        <v>3.8605810318159901</v>
      </c>
      <c r="L17" s="73">
        <f>VLOOKUP($A17,'YTD Raw Data'!$B:$Q,15,FALSE)</f>
        <v>0</v>
      </c>
      <c r="M17" s="76">
        <f>VLOOKUP($A17,'YTD Raw Data'!$B:$Q,16,FALSE)</f>
        <v>6.1478442187394897</v>
      </c>
    </row>
    <row r="18" spans="1:13" x14ac:dyDescent="0.45">
      <c r="A18" s="87" t="s">
        <v>53</v>
      </c>
      <c r="B18" s="75">
        <f>VLOOKUP($A18,'YTD Raw Data'!$B:$Q,5,FALSE)</f>
        <v>58.184901396469101</v>
      </c>
      <c r="C18" s="94">
        <f>VLOOKUP($A18,'YTD Raw Data'!$B:$Q,6,FALSE)</f>
        <v>55.134165496171299</v>
      </c>
      <c r="D18" s="74">
        <f>VLOOKUP($A18,'YTD Raw Data'!$B:$Q,7,FALSE)</f>
        <v>113.949661164902</v>
      </c>
      <c r="E18" s="97">
        <f>VLOOKUP($A18,'YTD Raw Data'!$B:$Q,8,FALSE)</f>
        <v>112.304644247179</v>
      </c>
      <c r="F18" s="74">
        <f>VLOOKUP($A18,'YTD Raw Data'!$B:$Q,9,FALSE)</f>
        <v>66.301497990408905</v>
      </c>
      <c r="G18" s="105">
        <f>VLOOKUP($A18,'YTD Raw Data'!$B:$Q,10,FALSE)</f>
        <v>61.9182284191265</v>
      </c>
      <c r="H18" s="73">
        <f>VLOOKUP($A18,'YTD Raw Data'!$B:$Q,11,FALSE)</f>
        <v>5.53329477800769</v>
      </c>
      <c r="I18" s="73">
        <f>VLOOKUP($A18,'YTD Raw Data'!$B:$Q,12,FALSE)</f>
        <v>1.4647808456626901</v>
      </c>
      <c r="J18" s="94">
        <f>VLOOKUP($A18,'YTD Raw Data'!$B:$Q,13,FALSE)</f>
        <v>7.0791262657126897</v>
      </c>
      <c r="K18" s="73">
        <f>VLOOKUP($A18,'YTD Raw Data'!$B:$Q,14,FALSE)</f>
        <v>4.6916213430970997</v>
      </c>
      <c r="L18" s="73">
        <f>VLOOKUP($A18,'YTD Raw Data'!$B:$Q,15,FALSE)</f>
        <v>-2.2296641800112198</v>
      </c>
      <c r="M18" s="76">
        <f>VLOOKUP($A18,'YTD Raw Data'!$B:$Q,16,FALSE)</f>
        <v>3.1802567063567899</v>
      </c>
    </row>
    <row r="19" spans="1:13" x14ac:dyDescent="0.45">
      <c r="A19" s="88" t="s">
        <v>54</v>
      </c>
      <c r="B19" s="75">
        <f>VLOOKUP($A19,'YTD Raw Data'!$B:$Q,5,FALSE)</f>
        <v>66.549056192287907</v>
      </c>
      <c r="C19" s="94">
        <f>VLOOKUP($A19,'YTD Raw Data'!$B:$Q,6,FALSE)</f>
        <v>64.573052670652302</v>
      </c>
      <c r="D19" s="74">
        <f>VLOOKUP($A19,'YTD Raw Data'!$B:$Q,7,FALSE)</f>
        <v>155.437924850039</v>
      </c>
      <c r="E19" s="97">
        <f>VLOOKUP($A19,'YTD Raw Data'!$B:$Q,8,FALSE)</f>
        <v>151.90154581783301</v>
      </c>
      <c r="F19" s="74">
        <f>VLOOKUP($A19,'YTD Raw Data'!$B:$Q,9,FALSE)</f>
        <v>103.442471952579</v>
      </c>
      <c r="G19" s="105">
        <f>VLOOKUP($A19,'YTD Raw Data'!$B:$Q,10,FALSE)</f>
        <v>98.0874651884847</v>
      </c>
      <c r="H19" s="73">
        <f>VLOOKUP($A19,'YTD Raw Data'!$B:$Q,11,FALSE)</f>
        <v>3.0601054773018999</v>
      </c>
      <c r="I19" s="73">
        <f>VLOOKUP($A19,'YTD Raw Data'!$B:$Q,12,FALSE)</f>
        <v>2.3280731036451301</v>
      </c>
      <c r="J19" s="94">
        <f>VLOOKUP($A19,'YTD Raw Data'!$B:$Q,13,FALSE)</f>
        <v>5.4594200735072702</v>
      </c>
      <c r="K19" s="73">
        <f>VLOOKUP($A19,'YTD Raw Data'!$B:$Q,14,FALSE)</f>
        <v>6.5578530648498399</v>
      </c>
      <c r="L19" s="73">
        <f>VLOOKUP($A19,'YTD Raw Data'!$B:$Q,15,FALSE)</f>
        <v>1.0415693454192501</v>
      </c>
      <c r="M19" s="76">
        <f>VLOOKUP($A19,'YTD Raw Data'!$B:$Q,16,FALSE)</f>
        <v>4.1335479433102202</v>
      </c>
    </row>
    <row r="20" spans="1:13" x14ac:dyDescent="0.45">
      <c r="A20" s="87" t="s">
        <v>55</v>
      </c>
      <c r="B20" s="75">
        <f>VLOOKUP($A20,'YTD Raw Data'!$B:$Q,5,FALSE)</f>
        <v>50.305975509586801</v>
      </c>
      <c r="C20" s="94">
        <f>VLOOKUP($A20,'YTD Raw Data'!$B:$Q,6,FALSE)</f>
        <v>49.288739012043401</v>
      </c>
      <c r="D20" s="74">
        <f>VLOOKUP($A20,'YTD Raw Data'!$B:$Q,7,FALSE)</f>
        <v>101.01488557534699</v>
      </c>
      <c r="E20" s="97">
        <f>VLOOKUP($A20,'YTD Raw Data'!$B:$Q,8,FALSE)</f>
        <v>97.908862449191801</v>
      </c>
      <c r="F20" s="74">
        <f>VLOOKUP($A20,'YTD Raw Data'!$B:$Q,9,FALSE)</f>
        <v>50.8165235985716</v>
      </c>
      <c r="G20" s="105">
        <f>VLOOKUP($A20,'YTD Raw Data'!$B:$Q,10,FALSE)</f>
        <v>48.2580436822428</v>
      </c>
      <c r="H20" s="73">
        <f>VLOOKUP($A20,'YTD Raw Data'!$B:$Q,11,FALSE)</f>
        <v>2.0638314510233902</v>
      </c>
      <c r="I20" s="73">
        <f>VLOOKUP($A20,'YTD Raw Data'!$B:$Q,12,FALSE)</f>
        <v>3.1723615701977699</v>
      </c>
      <c r="J20" s="94">
        <f>VLOOKUP($A20,'YTD Raw Data'!$B:$Q,13,FALSE)</f>
        <v>5.3016652170470797</v>
      </c>
      <c r="K20" s="73">
        <f>VLOOKUP($A20,'YTD Raw Data'!$B:$Q,14,FALSE)</f>
        <v>6.7178160754854304</v>
      </c>
      <c r="L20" s="73">
        <f>VLOOKUP($A20,'YTD Raw Data'!$B:$Q,15,FALSE)</f>
        <v>1.3448513425874</v>
      </c>
      <c r="M20" s="76">
        <f>VLOOKUP($A20,'YTD Raw Data'!$B:$Q,16,FALSE)</f>
        <v>3.4364382585886202</v>
      </c>
    </row>
    <row r="21" spans="1:13" x14ac:dyDescent="0.45">
      <c r="A21" s="87" t="s">
        <v>56</v>
      </c>
      <c r="B21" s="75">
        <f>VLOOKUP($A21,'YTD Raw Data'!$B:$Q,5,FALSE)</f>
        <v>53.358767711884099</v>
      </c>
      <c r="C21" s="94">
        <f>VLOOKUP($A21,'YTD Raw Data'!$B:$Q,6,FALSE)</f>
        <v>57.738852297675798</v>
      </c>
      <c r="D21" s="74">
        <f>VLOOKUP($A21,'YTD Raw Data'!$B:$Q,7,FALSE)</f>
        <v>107.51241034283299</v>
      </c>
      <c r="E21" s="97">
        <f>VLOOKUP($A21,'YTD Raw Data'!$B:$Q,8,FALSE)</f>
        <v>108.718727599329</v>
      </c>
      <c r="F21" s="74">
        <f>VLOOKUP($A21,'YTD Raw Data'!$B:$Q,9,FALSE)</f>
        <v>57.367297296280398</v>
      </c>
      <c r="G21" s="105">
        <f>VLOOKUP($A21,'YTD Raw Data'!$B:$Q,10,FALSE)</f>
        <v>62.772945548489602</v>
      </c>
      <c r="H21" s="73">
        <f>VLOOKUP($A21,'YTD Raw Data'!$B:$Q,11,FALSE)</f>
        <v>-7.5860264128733998</v>
      </c>
      <c r="I21" s="73">
        <f>VLOOKUP($A21,'YTD Raw Data'!$B:$Q,12,FALSE)</f>
        <v>-1.10957631967691</v>
      </c>
      <c r="J21" s="94">
        <f>VLOOKUP($A21,'YTD Raw Data'!$B:$Q,13,FALSE)</f>
        <v>-8.61142997986863</v>
      </c>
      <c r="K21" s="73">
        <f>VLOOKUP($A21,'YTD Raw Data'!$B:$Q,14,FALSE)</f>
        <v>-8.0572453740231893</v>
      </c>
      <c r="L21" s="73">
        <f>VLOOKUP($A21,'YTD Raw Data'!$B:$Q,15,FALSE)</f>
        <v>0.60640472405178203</v>
      </c>
      <c r="M21" s="76">
        <f>VLOOKUP($A21,'YTD Raw Data'!$B:$Q,16,FALSE)</f>
        <v>-7.0256237113570998</v>
      </c>
    </row>
    <row r="22" spans="1:13" x14ac:dyDescent="0.45">
      <c r="A22" s="88" t="s">
        <v>57</v>
      </c>
      <c r="B22" s="75">
        <f>VLOOKUP($A22,'YTD Raw Data'!$B:$Q,5,FALSE)</f>
        <v>48.8664800271589</v>
      </c>
      <c r="C22" s="94">
        <f>VLOOKUP($A22,'YTD Raw Data'!$B:$Q,6,FALSE)</f>
        <v>53.015551150225697</v>
      </c>
      <c r="D22" s="74">
        <f>VLOOKUP($A22,'YTD Raw Data'!$B:$Q,7,FALSE)</f>
        <v>114.51776922469899</v>
      </c>
      <c r="E22" s="97">
        <f>VLOOKUP($A22,'YTD Raw Data'!$B:$Q,8,FALSE)</f>
        <v>113.331546827406</v>
      </c>
      <c r="F22" s="74">
        <f>VLOOKUP($A22,'YTD Raw Data'!$B:$Q,9,FALSE)</f>
        <v>55.960802825735897</v>
      </c>
      <c r="G22" s="105">
        <f>VLOOKUP($A22,'YTD Raw Data'!$B:$Q,10,FALSE)</f>
        <v>60.083344177625897</v>
      </c>
      <c r="H22" s="73">
        <f>VLOOKUP($A22,'YTD Raw Data'!$B:$Q,11,FALSE)</f>
        <v>-7.8261397515417599</v>
      </c>
      <c r="I22" s="73">
        <f>VLOOKUP($A22,'YTD Raw Data'!$B:$Q,12,FALSE)</f>
        <v>1.0466833203110399</v>
      </c>
      <c r="J22" s="94">
        <f>VLOOKUP($A22,'YTD Raw Data'!$B:$Q,13,FALSE)</f>
        <v>-6.8613713306343396</v>
      </c>
      <c r="K22" s="73">
        <f>VLOOKUP($A22,'YTD Raw Data'!$B:$Q,14,FALSE)</f>
        <v>-6.4164979112865401</v>
      </c>
      <c r="L22" s="73">
        <f>VLOOKUP($A22,'YTD Raw Data'!$B:$Q,15,FALSE)</f>
        <v>0.477646520786836</v>
      </c>
      <c r="M22" s="76">
        <f>VLOOKUP($A22,'YTD Raw Data'!$B:$Q,16,FALSE)</f>
        <v>-7.3858745149900802</v>
      </c>
    </row>
    <row r="23" spans="1:13" x14ac:dyDescent="0.45">
      <c r="A23" s="87" t="s">
        <v>58</v>
      </c>
      <c r="B23" s="75">
        <f>VLOOKUP($A23,'YTD Raw Data'!$B:$Q,5,FALSE)</f>
        <v>43.1811793461655</v>
      </c>
      <c r="C23" s="94">
        <f>VLOOKUP($A23,'YTD Raw Data'!$B:$Q,6,FALSE)</f>
        <v>46.741792369121498</v>
      </c>
      <c r="D23" s="74">
        <f>VLOOKUP($A23,'YTD Raw Data'!$B:$Q,7,FALSE)</f>
        <v>90.257110633119098</v>
      </c>
      <c r="E23" s="97">
        <f>VLOOKUP($A23,'YTD Raw Data'!$B:$Q,8,FALSE)</f>
        <v>88.805058405153304</v>
      </c>
      <c r="F23" s="74">
        <f>VLOOKUP($A23,'YTD Raw Data'!$B:$Q,9,FALSE)</f>
        <v>38.9740848151542</v>
      </c>
      <c r="G23" s="105">
        <f>VLOOKUP($A23,'YTD Raw Data'!$B:$Q,10,FALSE)</f>
        <v>41.509076013013903</v>
      </c>
      <c r="H23" s="73">
        <f>VLOOKUP($A23,'YTD Raw Data'!$B:$Q,11,FALSE)</f>
        <v>-7.6176219235190601</v>
      </c>
      <c r="I23" s="73">
        <f>VLOOKUP($A23,'YTD Raw Data'!$B:$Q,12,FALSE)</f>
        <v>1.6351008084935801</v>
      </c>
      <c r="J23" s="94">
        <f>VLOOKUP($A23,'YTD Raw Data'!$B:$Q,13,FALSE)</f>
        <v>-6.1070769126849198</v>
      </c>
      <c r="K23" s="73">
        <f>VLOOKUP($A23,'YTD Raw Data'!$B:$Q,14,FALSE)</f>
        <v>-9.1063184664944501</v>
      </c>
      <c r="L23" s="73">
        <f>VLOOKUP($A23,'YTD Raw Data'!$B:$Q,15,FALSE)</f>
        <v>-3.19432120674356</v>
      </c>
      <c r="M23" s="76">
        <f>VLOOKUP($A23,'YTD Raw Data'!$B:$Q,16,FALSE)</f>
        <v>-10.568611817710099</v>
      </c>
    </row>
    <row r="24" spans="1:13" x14ac:dyDescent="0.45">
      <c r="A24" s="87" t="s">
        <v>59</v>
      </c>
      <c r="B24" s="75">
        <f>VLOOKUP($A24,'YTD Raw Data'!$B:$Q,5,FALSE)</f>
        <v>52.964663427182998</v>
      </c>
      <c r="C24" s="73">
        <f>VLOOKUP($A24,'YTD Raw Data'!$B:$Q,6,FALSE)</f>
        <v>53.699123236132699</v>
      </c>
      <c r="D24" s="107">
        <f>VLOOKUP($A24,'YTD Raw Data'!$B:$Q,7,FALSE)</f>
        <v>117.827062399865</v>
      </c>
      <c r="E24" s="97">
        <f>VLOOKUP($A24,'YTD Raw Data'!$B:$Q,8,FALSE)</f>
        <v>118.346803762563</v>
      </c>
      <c r="F24" s="74">
        <f>VLOOKUP($A24,'YTD Raw Data'!$B:$Q,9,FALSE)</f>
        <v>62.406707026225497</v>
      </c>
      <c r="G24" s="105">
        <f>VLOOKUP($A24,'YTD Raw Data'!$B:$Q,10,FALSE)</f>
        <v>63.551195998483102</v>
      </c>
      <c r="H24" s="73">
        <f>VLOOKUP($A24,'YTD Raw Data'!$B:$Q,11,FALSE)</f>
        <v>-1.36773147248616</v>
      </c>
      <c r="I24" s="73">
        <f>VLOOKUP($A24,'YTD Raw Data'!$B:$Q,12,FALSE)</f>
        <v>-0.43916806045818901</v>
      </c>
      <c r="J24" s="94">
        <f>VLOOKUP($A24,'YTD Raw Data'!$B:$Q,13,FALSE)</f>
        <v>-1.80089289316436</v>
      </c>
      <c r="K24" s="73">
        <f>VLOOKUP($A24,'YTD Raw Data'!$B:$Q,14,FALSE)</f>
        <v>0.75817964734193399</v>
      </c>
      <c r="L24" s="73">
        <f>VLOOKUP($A24,'YTD Raw Data'!$B:$Q,15,FALSE)</f>
        <v>2.6060038791617002</v>
      </c>
      <c r="M24" s="76">
        <f>VLOOKUP($A24,'YTD Raw Data'!$B:$Q,16,FALSE)</f>
        <v>1.20262927144603</v>
      </c>
    </row>
    <row r="25" spans="1:13" s="64" customFormat="1" ht="15.5" x14ac:dyDescent="0.4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x14ac:dyDescent="0.45">
      <c r="A26" s="85" t="s">
        <v>18</v>
      </c>
      <c r="B26" s="75">
        <f>VLOOKUP($A26,'YTD Raw Data'!$B:$Q,5,FALSE)</f>
        <v>65.518524420335794</v>
      </c>
      <c r="C26" s="94">
        <f>VLOOKUP($A26,'YTD Raw Data'!$B:$Q,6,FALSE)</f>
        <v>64.550407627086102</v>
      </c>
      <c r="D26" s="74">
        <f>VLOOKUP($A26,'YTD Raw Data'!$B:$Q,7,FALSE)</f>
        <v>190.99262684208199</v>
      </c>
      <c r="E26" s="97">
        <f>VLOOKUP($A26,'YTD Raw Data'!$B:$Q,8,FALSE)</f>
        <v>197.74087323514999</v>
      </c>
      <c r="F26" s="74">
        <f>VLOOKUP($A26,'YTD Raw Data'!$B:$Q,9,FALSE)</f>
        <v>125.13555085857</v>
      </c>
      <c r="G26" s="105">
        <f>VLOOKUP($A26,'YTD Raw Data'!$B:$Q,10,FALSE)</f>
        <v>127.642539718649</v>
      </c>
      <c r="H26" s="73">
        <f>VLOOKUP($A26,'YTD Raw Data'!$B:$Q,11,FALSE)</f>
        <v>1.49978416688334</v>
      </c>
      <c r="I26" s="73">
        <f>VLOOKUP($A26,'YTD Raw Data'!$B:$Q,12,FALSE)</f>
        <v>-3.4126714839796901</v>
      </c>
      <c r="J26" s="94">
        <f>VLOOKUP($A26,'YTD Raw Data'!$B:$Q,13,FALSE)</f>
        <v>-1.96407002368082</v>
      </c>
      <c r="K26" s="73">
        <f>VLOOKUP($A26,'YTD Raw Data'!$B:$Q,14,FALSE)</f>
        <v>-1.48737127391588</v>
      </c>
      <c r="L26" s="73">
        <f>VLOOKUP($A26,'YTD Raw Data'!$B:$Q,15,FALSE)</f>
        <v>0.48624902102738199</v>
      </c>
      <c r="M26" s="76">
        <f>VLOOKUP($A26,'YTD Raw Data'!$B:$Q,16,FALSE)</f>
        <v>1.9933258737397099</v>
      </c>
    </row>
    <row r="27" spans="1:13" x14ac:dyDescent="0.45">
      <c r="A27" s="87" t="s">
        <v>20</v>
      </c>
      <c r="B27" s="75">
        <f>VLOOKUP($A27,'YTD Raw Data'!$B:$Q,5,FALSE)</f>
        <v>72.297456140350803</v>
      </c>
      <c r="C27" s="94">
        <f>VLOOKUP($A27,'YTD Raw Data'!$B:$Q,6,FALSE)</f>
        <v>71.007979285563295</v>
      </c>
      <c r="D27" s="74">
        <f>VLOOKUP($A27,'YTD Raw Data'!$B:$Q,7,FALSE)</f>
        <v>210.64439747910299</v>
      </c>
      <c r="E27" s="97">
        <f>VLOOKUP($A27,'YTD Raw Data'!$B:$Q,8,FALSE)</f>
        <v>202.804996384509</v>
      </c>
      <c r="F27" s="74">
        <f>VLOOKUP($A27,'YTD Raw Data'!$B:$Q,9,FALSE)</f>
        <v>152.29054087956101</v>
      </c>
      <c r="G27" s="105">
        <f>VLOOKUP($A27,'YTD Raw Data'!$B:$Q,10,FALSE)</f>
        <v>144.00772982279901</v>
      </c>
      <c r="H27" s="73">
        <f>VLOOKUP($A27,'YTD Raw Data'!$B:$Q,11,FALSE)</f>
        <v>1.81596049875163</v>
      </c>
      <c r="I27" s="73">
        <f>VLOOKUP($A27,'YTD Raw Data'!$B:$Q,12,FALSE)</f>
        <v>3.8654871597596099</v>
      </c>
      <c r="J27" s="94">
        <f>VLOOKUP($A27,'YTD Raw Data'!$B:$Q,13,FALSE)</f>
        <v>5.7516433784167997</v>
      </c>
      <c r="K27" s="73">
        <f>VLOOKUP($A27,'YTD Raw Data'!$B:$Q,14,FALSE)</f>
        <v>6.1763487735108402</v>
      </c>
      <c r="L27" s="73">
        <f>VLOOKUP($A27,'YTD Raw Data'!$B:$Q,15,FALSE)</f>
        <v>0.40160642570281102</v>
      </c>
      <c r="M27" s="76">
        <f>VLOOKUP($A27,'YTD Raw Data'!$B:$Q,16,FALSE)</f>
        <v>2.22485993850565</v>
      </c>
    </row>
    <row r="28" spans="1:13" x14ac:dyDescent="0.45">
      <c r="A28" s="87" t="s">
        <v>22</v>
      </c>
      <c r="B28" s="75">
        <f>VLOOKUP($A28,'YTD Raw Data'!$B:$Q,5,FALSE)</f>
        <v>64.963096066156496</v>
      </c>
      <c r="C28" s="94">
        <f>VLOOKUP($A28,'YTD Raw Data'!$B:$Q,6,FALSE)</f>
        <v>62.779969445572497</v>
      </c>
      <c r="D28" s="74">
        <f>VLOOKUP($A28,'YTD Raw Data'!$B:$Q,7,FALSE)</f>
        <v>156.57136318693199</v>
      </c>
      <c r="E28" s="97">
        <f>VLOOKUP($A28,'YTD Raw Data'!$B:$Q,8,FALSE)</f>
        <v>155.20332688103599</v>
      </c>
      <c r="F28" s="74">
        <f>VLOOKUP($A28,'YTD Raw Data'!$B:$Q,9,FALSE)</f>
        <v>101.713605079217</v>
      </c>
      <c r="G28" s="105">
        <f>VLOOKUP($A28,'YTD Raw Data'!$B:$Q,10,FALSE)</f>
        <v>97.4366011944267</v>
      </c>
      <c r="H28" s="73">
        <f>VLOOKUP($A28,'YTD Raw Data'!$B:$Q,11,FALSE)</f>
        <v>3.4774254270332898</v>
      </c>
      <c r="I28" s="73">
        <f>VLOOKUP($A28,'YTD Raw Data'!$B:$Q,12,FALSE)</f>
        <v>0.88144779714974597</v>
      </c>
      <c r="J28" s="94">
        <f>VLOOKUP($A28,'YTD Raw Data'!$B:$Q,13,FALSE)</f>
        <v>4.3895249140071497</v>
      </c>
      <c r="K28" s="73">
        <f>VLOOKUP($A28,'YTD Raw Data'!$B:$Q,14,FALSE)</f>
        <v>4.4803668745403096</v>
      </c>
      <c r="L28" s="73">
        <f>VLOOKUP($A28,'YTD Raw Data'!$B:$Q,15,FALSE)</f>
        <v>8.7022103614318003E-2</v>
      </c>
      <c r="M28" s="76">
        <f>VLOOKUP($A28,'YTD Raw Data'!$B:$Q,16,FALSE)</f>
        <v>3.5674736594058301</v>
      </c>
    </row>
    <row r="29" spans="1:13" x14ac:dyDescent="0.45">
      <c r="A29" s="87" t="s">
        <v>23</v>
      </c>
      <c r="B29" s="75">
        <f>VLOOKUP($A29,'YTD Raw Data'!$B:$Q,5,FALSE)</f>
        <v>66.451110207716198</v>
      </c>
      <c r="C29" s="94">
        <f>VLOOKUP($A29,'YTD Raw Data'!$B:$Q,6,FALSE)</f>
        <v>64.903212758580807</v>
      </c>
      <c r="D29" s="74">
        <f>VLOOKUP($A29,'YTD Raw Data'!$B:$Q,7,FALSE)</f>
        <v>166.84365236631001</v>
      </c>
      <c r="E29" s="97">
        <f>VLOOKUP($A29,'YTD Raw Data'!$B:$Q,8,FALSE)</f>
        <v>166.22073116010699</v>
      </c>
      <c r="F29" s="74">
        <f>VLOOKUP($A29,'YTD Raw Data'!$B:$Q,9,FALSE)</f>
        <v>110.869459308515</v>
      </c>
      <c r="G29" s="105">
        <f>VLOOKUP($A29,'YTD Raw Data'!$B:$Q,10,FALSE)</f>
        <v>107.882594793713</v>
      </c>
      <c r="H29" s="73">
        <f>VLOOKUP($A29,'YTD Raw Data'!$B:$Q,11,FALSE)</f>
        <v>2.3849319368720998</v>
      </c>
      <c r="I29" s="73">
        <f>VLOOKUP($A29,'YTD Raw Data'!$B:$Q,12,FALSE)</f>
        <v>0.374755424221278</v>
      </c>
      <c r="J29" s="94">
        <f>VLOOKUP($A29,'YTD Raw Data'!$B:$Q,13,FALSE)</f>
        <v>2.7686250228907898</v>
      </c>
      <c r="K29" s="73">
        <f>VLOOKUP($A29,'YTD Raw Data'!$B:$Q,14,FALSE)</f>
        <v>2.2519908857712099</v>
      </c>
      <c r="L29" s="73">
        <f>VLOOKUP($A29,'YTD Raw Data'!$B:$Q,15,FALSE)</f>
        <v>-0.50271582110250701</v>
      </c>
      <c r="M29" s="76">
        <f>VLOOKUP($A29,'YTD Raw Data'!$B:$Q,16,FALSE)</f>
        <v>1.8702266856004099</v>
      </c>
    </row>
    <row r="30" spans="1:13" x14ac:dyDescent="0.45">
      <c r="A30" s="87" t="s">
        <v>21</v>
      </c>
      <c r="B30" s="75">
        <f>VLOOKUP($A30,'YTD Raw Data'!$B:$Q,5,FALSE)</f>
        <v>62.788064903005797</v>
      </c>
      <c r="C30" s="94">
        <f>VLOOKUP($A30,'YTD Raw Data'!$B:$Q,6,FALSE)</f>
        <v>59.793883341517898</v>
      </c>
      <c r="D30" s="74">
        <f>VLOOKUP($A30,'YTD Raw Data'!$B:$Q,7,FALSE)</f>
        <v>150.74455438017901</v>
      </c>
      <c r="E30" s="97">
        <f>VLOOKUP($A30,'YTD Raw Data'!$B:$Q,8,FALSE)</f>
        <v>147.213870629219</v>
      </c>
      <c r="F30" s="74">
        <f>VLOOKUP($A30,'YTD Raw Data'!$B:$Q,9,FALSE)</f>
        <v>94.649588641973907</v>
      </c>
      <c r="G30" s="105">
        <f>VLOOKUP($A30,'YTD Raw Data'!$B:$Q,10,FALSE)</f>
        <v>88.024890066568403</v>
      </c>
      <c r="H30" s="73">
        <f>VLOOKUP($A30,'YTD Raw Data'!$B:$Q,11,FALSE)</f>
        <v>5.0075047716608596</v>
      </c>
      <c r="I30" s="73">
        <f>VLOOKUP($A30,'YTD Raw Data'!$B:$Q,12,FALSE)</f>
        <v>2.3983363360188701</v>
      </c>
      <c r="J30" s="94">
        <f>VLOOKUP($A30,'YTD Raw Data'!$B:$Q,13,FALSE)</f>
        <v>7.5259379141463603</v>
      </c>
      <c r="K30" s="73">
        <f>VLOOKUP($A30,'YTD Raw Data'!$B:$Q,14,FALSE)</f>
        <v>9.0918610237270698</v>
      </c>
      <c r="L30" s="73">
        <f>VLOOKUP($A30,'YTD Raw Data'!$B:$Q,15,FALSE)</f>
        <v>1.4563212746221399</v>
      </c>
      <c r="M30" s="76">
        <f>VLOOKUP($A30,'YTD Raw Data'!$B:$Q,16,FALSE)</f>
        <v>6.5367514036004204</v>
      </c>
    </row>
    <row r="31" spans="1:13" x14ac:dyDescent="0.45">
      <c r="A31" s="87" t="s">
        <v>24</v>
      </c>
      <c r="B31" s="75">
        <f>VLOOKUP($A31,'YTD Raw Data'!$B:$Q,5,FALSE)</f>
        <v>61.721234445467601</v>
      </c>
      <c r="C31" s="94">
        <f>VLOOKUP($A31,'YTD Raw Data'!$B:$Q,6,FALSE)</f>
        <v>59.1113620324629</v>
      </c>
      <c r="D31" s="74">
        <f>VLOOKUP($A31,'YTD Raw Data'!$B:$Q,7,FALSE)</f>
        <v>103.560886346671</v>
      </c>
      <c r="E31" s="97">
        <f>VLOOKUP($A31,'YTD Raw Data'!$B:$Q,8,FALSE)</f>
        <v>101.143468672537</v>
      </c>
      <c r="F31" s="74">
        <f>VLOOKUP($A31,'YTD Raw Data'!$B:$Q,9,FALSE)</f>
        <v>63.919057455833297</v>
      </c>
      <c r="G31" s="105">
        <f>VLOOKUP($A31,'YTD Raw Data'!$B:$Q,10,FALSE)</f>
        <v>59.787281939214303</v>
      </c>
      <c r="H31" s="73">
        <f>VLOOKUP($A31,'YTD Raw Data'!$B:$Q,11,FALSE)</f>
        <v>4.4151789491356803</v>
      </c>
      <c r="I31" s="73">
        <f>VLOOKUP($A31,'YTD Raw Data'!$B:$Q,12,FALSE)</f>
        <v>2.39008776924664</v>
      </c>
      <c r="J31" s="94">
        <f>VLOOKUP($A31,'YTD Raw Data'!$B:$Q,13,FALSE)</f>
        <v>6.9107933704359699</v>
      </c>
      <c r="K31" s="73">
        <f>VLOOKUP($A31,'YTD Raw Data'!$B:$Q,14,FALSE)</f>
        <v>6.5109153147808501</v>
      </c>
      <c r="L31" s="73">
        <f>VLOOKUP($A31,'YTD Raw Data'!$B:$Q,15,FALSE)</f>
        <v>-0.37402964008468498</v>
      </c>
      <c r="M31" s="76">
        <f>VLOOKUP($A31,'YTD Raw Data'!$B:$Q,16,FALSE)</f>
        <v>4.0246352311184497</v>
      </c>
    </row>
    <row r="32" spans="1:13" x14ac:dyDescent="0.45">
      <c r="A32" s="87" t="s">
        <v>25</v>
      </c>
      <c r="B32" s="75">
        <f>VLOOKUP($A32,'YTD Raw Data'!$B:$Q,5,FALSE)</f>
        <v>69.982382426654794</v>
      </c>
      <c r="C32" s="94">
        <f>VLOOKUP($A32,'YTD Raw Data'!$B:$Q,6,FALSE)</f>
        <v>68.165063361391105</v>
      </c>
      <c r="D32" s="74">
        <f>VLOOKUP($A32,'YTD Raw Data'!$B:$Q,7,FALSE)</f>
        <v>138.71542795779499</v>
      </c>
      <c r="E32" s="97">
        <f>VLOOKUP($A32,'YTD Raw Data'!$B:$Q,8,FALSE)</f>
        <v>133.284673223124</v>
      </c>
      <c r="F32" s="74">
        <f>VLOOKUP($A32,'YTD Raw Data'!$B:$Q,9,FALSE)</f>
        <v>97.076361278195407</v>
      </c>
      <c r="G32" s="105">
        <f>VLOOKUP($A32,'YTD Raw Data'!$B:$Q,10,FALSE)</f>
        <v>90.853581953565794</v>
      </c>
      <c r="H32" s="73">
        <f>VLOOKUP($A32,'YTD Raw Data'!$B:$Q,11,FALSE)</f>
        <v>2.6660564454092901</v>
      </c>
      <c r="I32" s="73">
        <f>VLOOKUP($A32,'YTD Raw Data'!$B:$Q,12,FALSE)</f>
        <v>4.0745530625116197</v>
      </c>
      <c r="J32" s="94">
        <f>VLOOKUP($A32,'YTD Raw Data'!$B:$Q,13,FALSE)</f>
        <v>6.8492393924656296</v>
      </c>
      <c r="K32" s="73">
        <f>VLOOKUP($A32,'YTD Raw Data'!$B:$Q,14,FALSE)</f>
        <v>11.731629944669599</v>
      </c>
      <c r="L32" s="73">
        <f>VLOOKUP($A32,'YTD Raw Data'!$B:$Q,15,FALSE)</f>
        <v>4.5694200351493803</v>
      </c>
      <c r="M32" s="76">
        <f>VLOOKUP($A32,'YTD Raw Data'!$B:$Q,16,FALSE)</f>
        <v>7.3572997979235897</v>
      </c>
    </row>
    <row r="33" spans="1:13" x14ac:dyDescent="0.45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x14ac:dyDescent="0.45">
      <c r="A34" s="85" t="s">
        <v>15</v>
      </c>
      <c r="B34" s="75">
        <f>VLOOKUP($A34,'YTD Raw Data'!$B:$Q,5,FALSE)</f>
        <v>58.213735046061103</v>
      </c>
      <c r="C34" s="94">
        <f>VLOOKUP($A34,'YTD Raw Data'!$B:$Q,6,FALSE)</f>
        <v>55.179529202850603</v>
      </c>
      <c r="D34" s="74">
        <f>VLOOKUP($A34,'YTD Raw Data'!$B:$Q,7,FALSE)</f>
        <v>114.23129861761601</v>
      </c>
      <c r="E34" s="97">
        <f>VLOOKUP($A34,'YTD Raw Data'!$B:$Q,8,FALSE)</f>
        <v>112.590823286945</v>
      </c>
      <c r="F34" s="74">
        <f>VLOOKUP($A34,'YTD Raw Data'!$B:$Q,9,FALSE)</f>
        <v>66.498305516934096</v>
      </c>
      <c r="G34" s="105">
        <f>VLOOKUP($A34,'YTD Raw Data'!$B:$Q,10,FALSE)</f>
        <v>62.127086215350303</v>
      </c>
      <c r="H34" s="73">
        <f>VLOOKUP($A34,'YTD Raw Data'!$B:$Q,11,FALSE)</f>
        <v>5.4987889295977004</v>
      </c>
      <c r="I34" s="73">
        <f>VLOOKUP($A34,'YTD Raw Data'!$B:$Q,12,FALSE)</f>
        <v>1.45702401206327</v>
      </c>
      <c r="J34" s="94">
        <f>VLOOKUP($A34,'YTD Raw Data'!$B:$Q,13,FALSE)</f>
        <v>7.0359316167378898</v>
      </c>
      <c r="K34" s="73">
        <f>VLOOKUP($A34,'YTD Raw Data'!$B:$Q,14,FALSE)</f>
        <v>4.6541464371124999</v>
      </c>
      <c r="L34" s="73">
        <f>VLOOKUP($A34,'YTD Raw Data'!$B:$Q,15,FALSE)</f>
        <v>-2.22522020750361</v>
      </c>
      <c r="M34" s="76">
        <f>VLOOKUP($A34,'YTD Raw Data'!$B:$Q,16,FALSE)</f>
        <v>3.1512085596647101</v>
      </c>
    </row>
    <row r="35" spans="1:13" x14ac:dyDescent="0.45">
      <c r="A35" s="87" t="s">
        <v>30</v>
      </c>
      <c r="B35" s="75">
        <f>VLOOKUP($A35,'YTD Raw Data'!$B:$Q,5,FALSE)</f>
        <v>68.716543525399402</v>
      </c>
      <c r="C35" s="94">
        <f>VLOOKUP($A35,'YTD Raw Data'!$B:$Q,6,FALSE)</f>
        <v>64.824305713500294</v>
      </c>
      <c r="D35" s="74">
        <f>VLOOKUP($A35,'YTD Raw Data'!$B:$Q,7,FALSE)</f>
        <v>95.564420117401596</v>
      </c>
      <c r="E35" s="97">
        <f>VLOOKUP($A35,'YTD Raw Data'!$B:$Q,8,FALSE)</f>
        <v>92.332159388217605</v>
      </c>
      <c r="F35" s="74">
        <f>VLOOKUP($A35,'YTD Raw Data'!$B:$Q,9,FALSE)</f>
        <v>65.6685663447698</v>
      </c>
      <c r="G35" s="105">
        <f>VLOOKUP($A35,'YTD Raw Data'!$B:$Q,10,FALSE)</f>
        <v>59.853681273694598</v>
      </c>
      <c r="H35" s="73">
        <f>VLOOKUP($A35,'YTD Raw Data'!$B:$Q,11,FALSE)</f>
        <v>6.0042876958857496</v>
      </c>
      <c r="I35" s="73">
        <f>VLOOKUP($A35,'YTD Raw Data'!$B:$Q,12,FALSE)</f>
        <v>3.50068789747854</v>
      </c>
      <c r="J35" s="94">
        <f>VLOOKUP($A35,'YTD Raw Data'!$B:$Q,13,FALSE)</f>
        <v>9.7151669660639595</v>
      </c>
      <c r="K35" s="73">
        <f>VLOOKUP($A35,'YTD Raw Data'!$B:$Q,14,FALSE)</f>
        <v>7.1022267608976</v>
      </c>
      <c r="L35" s="73">
        <f>VLOOKUP($A35,'YTD Raw Data'!$B:$Q,15,FALSE)</f>
        <v>-2.3815669951762999</v>
      </c>
      <c r="M35" s="76">
        <f>VLOOKUP($A35,'YTD Raw Data'!$B:$Q,16,FALSE)</f>
        <v>3.4797245666487999</v>
      </c>
    </row>
    <row r="36" spans="1:13" x14ac:dyDescent="0.45">
      <c r="A36" s="87" t="s">
        <v>29</v>
      </c>
      <c r="B36" s="75">
        <f>VLOOKUP($A36,'YTD Raw Data'!$B:$Q,5,FALSE)</f>
        <v>63.290521631334201</v>
      </c>
      <c r="C36" s="94">
        <f>VLOOKUP($A36,'YTD Raw Data'!$B:$Q,6,FALSE)</f>
        <v>59.591653684558302</v>
      </c>
      <c r="D36" s="74">
        <f>VLOOKUP($A36,'YTD Raw Data'!$B:$Q,7,FALSE)</f>
        <v>89.292374984153497</v>
      </c>
      <c r="E36" s="97">
        <f>VLOOKUP($A36,'YTD Raw Data'!$B:$Q,8,FALSE)</f>
        <v>88.885610112648806</v>
      </c>
      <c r="F36" s="74">
        <f>VLOOKUP($A36,'YTD Raw Data'!$B:$Q,9,FALSE)</f>
        <v>56.513609904477804</v>
      </c>
      <c r="G36" s="105">
        <f>VLOOKUP($A36,'YTD Raw Data'!$B:$Q,10,FALSE)</f>
        <v>52.968404953736403</v>
      </c>
      <c r="H36" s="73">
        <f>VLOOKUP($A36,'YTD Raw Data'!$B:$Q,11,FALSE)</f>
        <v>6.20702349754451</v>
      </c>
      <c r="I36" s="73">
        <f>VLOOKUP($A36,'YTD Raw Data'!$B:$Q,12,FALSE)</f>
        <v>0.45762736059214498</v>
      </c>
      <c r="J36" s="94">
        <f>VLOOKUP($A36,'YTD Raw Data'!$B:$Q,13,FALSE)</f>
        <v>6.6930558959397999</v>
      </c>
      <c r="K36" s="73">
        <f>VLOOKUP($A36,'YTD Raw Data'!$B:$Q,14,FALSE)</f>
        <v>4.5208400775230801</v>
      </c>
      <c r="L36" s="73">
        <f>VLOOKUP($A36,'YTD Raw Data'!$B:$Q,15,FALSE)</f>
        <v>-2.0359486380588199</v>
      </c>
      <c r="M36" s="76">
        <f>VLOOKUP($A36,'YTD Raw Data'!$B:$Q,16,FALSE)</f>
        <v>4.0447030491234397</v>
      </c>
    </row>
    <row r="37" spans="1:13" x14ac:dyDescent="0.45">
      <c r="A37" s="87" t="s">
        <v>28</v>
      </c>
      <c r="B37" s="75">
        <f>VLOOKUP($A37,'YTD Raw Data'!$B:$Q,5,FALSE)</f>
        <v>61.778952707465201</v>
      </c>
      <c r="C37" s="94">
        <f>VLOOKUP($A37,'YTD Raw Data'!$B:$Q,6,FALSE)</f>
        <v>61.162163763479001</v>
      </c>
      <c r="D37" s="74">
        <f>VLOOKUP($A37,'YTD Raw Data'!$B:$Q,7,FALSE)</f>
        <v>117.61202940896899</v>
      </c>
      <c r="E37" s="97">
        <f>VLOOKUP($A37,'YTD Raw Data'!$B:$Q,8,FALSE)</f>
        <v>114.259143139557</v>
      </c>
      <c r="F37" s="74">
        <f>VLOOKUP($A37,'YTD Raw Data'!$B:$Q,9,FALSE)</f>
        <v>72.659480026857295</v>
      </c>
      <c r="G37" s="105">
        <f>VLOOKUP($A37,'YTD Raw Data'!$B:$Q,10,FALSE)</f>
        <v>69.883364241764397</v>
      </c>
      <c r="H37" s="73">
        <f>VLOOKUP($A37,'YTD Raw Data'!$B:$Q,11,FALSE)</f>
        <v>1.0084485342464</v>
      </c>
      <c r="I37" s="73">
        <f>VLOOKUP($A37,'YTD Raw Data'!$B:$Q,12,FALSE)</f>
        <v>2.9344577399081202</v>
      </c>
      <c r="J37" s="94">
        <f>VLOOKUP($A37,'YTD Raw Data'!$B:$Q,13,FALSE)</f>
        <v>3.9724987702207102</v>
      </c>
      <c r="K37" s="73">
        <f>VLOOKUP($A37,'YTD Raw Data'!$B:$Q,14,FALSE)</f>
        <v>5.96826191094131</v>
      </c>
      <c r="L37" s="73">
        <f>VLOOKUP($A37,'YTD Raw Data'!$B:$Q,15,FALSE)</f>
        <v>1.9195106055219799</v>
      </c>
      <c r="M37" s="76">
        <f>VLOOKUP($A37,'YTD Raw Data'!$B:$Q,16,FALSE)</f>
        <v>2.9473164163344698</v>
      </c>
    </row>
    <row r="38" spans="1:13" x14ac:dyDescent="0.45">
      <c r="A38" s="87" t="s">
        <v>27</v>
      </c>
      <c r="B38" s="75">
        <f>VLOOKUP($A38,'YTD Raw Data'!$B:$Q,5,FALSE)</f>
        <v>55.527661356817099</v>
      </c>
      <c r="C38" s="94">
        <f>VLOOKUP($A38,'YTD Raw Data'!$B:$Q,6,FALSE)</f>
        <v>52.167775761242098</v>
      </c>
      <c r="D38" s="74">
        <f>VLOOKUP($A38,'YTD Raw Data'!$B:$Q,7,FALSE)</f>
        <v>129.69333939965699</v>
      </c>
      <c r="E38" s="97">
        <f>VLOOKUP($A38,'YTD Raw Data'!$B:$Q,8,FALSE)</f>
        <v>126.914711676932</v>
      </c>
      <c r="F38" s="74">
        <f>VLOOKUP($A38,'YTD Raw Data'!$B:$Q,9,FALSE)</f>
        <v>72.015678304189294</v>
      </c>
      <c r="G38" s="105">
        <f>VLOOKUP($A38,'YTD Raw Data'!$B:$Q,10,FALSE)</f>
        <v>66.208582195649001</v>
      </c>
      <c r="H38" s="73">
        <f>VLOOKUP($A38,'YTD Raw Data'!$B:$Q,11,FALSE)</f>
        <v>6.4405383333808297</v>
      </c>
      <c r="I38" s="73">
        <f>VLOOKUP($A38,'YTD Raw Data'!$B:$Q,12,FALSE)</f>
        <v>2.1893661388904802</v>
      </c>
      <c r="J38" s="94">
        <f>VLOOKUP($A38,'YTD Raw Data'!$B:$Q,13,FALSE)</f>
        <v>8.7709114377046191</v>
      </c>
      <c r="K38" s="73">
        <f>VLOOKUP($A38,'YTD Raw Data'!$B:$Q,14,FALSE)</f>
        <v>9.5573622651946302</v>
      </c>
      <c r="L38" s="73">
        <f>VLOOKUP($A38,'YTD Raw Data'!$B:$Q,15,FALSE)</f>
        <v>0.72303414313157299</v>
      </c>
      <c r="M38" s="76">
        <f>VLOOKUP($A38,'YTD Raw Data'!$B:$Q,16,FALSE)</f>
        <v>7.2101397676642298</v>
      </c>
    </row>
    <row r="39" spans="1:13" x14ac:dyDescent="0.45">
      <c r="A39" s="87" t="s">
        <v>26</v>
      </c>
      <c r="B39" s="75">
        <f>VLOOKUP($A39,'YTD Raw Data'!$B:$Q,5,FALSE)</f>
        <v>46.909332923770002</v>
      </c>
      <c r="C39" s="94">
        <f>VLOOKUP($A39,'YTD Raw Data'!$B:$Q,6,FALSE)</f>
        <v>44.754611939685198</v>
      </c>
      <c r="D39" s="74">
        <f>VLOOKUP($A39,'YTD Raw Data'!$B:$Q,7,FALSE)</f>
        <v>132.667683168172</v>
      </c>
      <c r="E39" s="97">
        <f>VLOOKUP($A39,'YTD Raw Data'!$B:$Q,8,FALSE)</f>
        <v>134.22744492360701</v>
      </c>
      <c r="F39" s="74">
        <f>VLOOKUP($A39,'YTD Raw Data'!$B:$Q,9,FALSE)</f>
        <v>62.233525179610503</v>
      </c>
      <c r="G39" s="105">
        <f>VLOOKUP($A39,'YTD Raw Data'!$B:$Q,10,FALSE)</f>
        <v>60.072972092115499</v>
      </c>
      <c r="H39" s="73">
        <f>VLOOKUP($A39,'YTD Raw Data'!$B:$Q,11,FALSE)</f>
        <v>4.8145227736274796</v>
      </c>
      <c r="I39" s="73">
        <f>VLOOKUP($A39,'YTD Raw Data'!$B:$Q,12,FALSE)</f>
        <v>-1.1620289400002399</v>
      </c>
      <c r="J39" s="94">
        <f>VLOOKUP($A39,'YTD Raw Data'!$B:$Q,13,FALSE)</f>
        <v>3.5965476856747798</v>
      </c>
      <c r="K39" s="73">
        <f>VLOOKUP($A39,'YTD Raw Data'!$B:$Q,14,FALSE)</f>
        <v>-6.4671807926652196</v>
      </c>
      <c r="L39" s="73">
        <f>VLOOKUP($A39,'YTD Raw Data'!$B:$Q,15,FALSE)</f>
        <v>-9.7143473437692496</v>
      </c>
      <c r="M39" s="76">
        <f>VLOOKUP($A39,'YTD Raw Data'!$B:$Q,16,FALSE)</f>
        <v>-5.3675240353168201</v>
      </c>
    </row>
    <row r="40" spans="1:13" x14ac:dyDescent="0.45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x14ac:dyDescent="0.45">
      <c r="A41" s="85" t="s">
        <v>17</v>
      </c>
      <c r="B41" s="75">
        <f>VLOOKUP($A41,'YTD Raw Data'!$B:$Q,5,FALSE)</f>
        <v>51.897581563258299</v>
      </c>
      <c r="C41" s="94">
        <f>VLOOKUP($A41,'YTD Raw Data'!$B:$Q,6,FALSE)</f>
        <v>52.396984984487503</v>
      </c>
      <c r="D41" s="74">
        <f>VLOOKUP($A41,'YTD Raw Data'!$B:$Q,7,FALSE)</f>
        <v>114.396951501679</v>
      </c>
      <c r="E41" s="97">
        <f>VLOOKUP($A41,'YTD Raw Data'!$B:$Q,8,FALSE)</f>
        <v>112.872192000075</v>
      </c>
      <c r="F41" s="74">
        <f>VLOOKUP($A41,'YTD Raw Data'!$B:$Q,9,FALSE)</f>
        <v>59.369251211465198</v>
      </c>
      <c r="G41" s="105">
        <f>VLOOKUP($A41,'YTD Raw Data'!$B:$Q,10,FALSE)</f>
        <v>59.141625493941198</v>
      </c>
      <c r="H41" s="73">
        <f>VLOOKUP($A41,'YTD Raw Data'!$B:$Q,11,FALSE)</f>
        <v>-0.95311480493974898</v>
      </c>
      <c r="I41" s="73">
        <f>VLOOKUP($A41,'YTD Raw Data'!$B:$Q,12,FALSE)</f>
        <v>1.35087258835515</v>
      </c>
      <c r="J41" s="94">
        <f>VLOOKUP($A41,'YTD Raw Data'!$B:$Q,13,FALSE)</f>
        <v>0.38488241677991802</v>
      </c>
      <c r="K41" s="73">
        <f>VLOOKUP($A41,'YTD Raw Data'!$B:$Q,14,FALSE)</f>
        <v>1.3778294948541401</v>
      </c>
      <c r="L41" s="73">
        <f>VLOOKUP($A41,'YTD Raw Data'!$B:$Q,15,FALSE)</f>
        <v>0.98914005193699095</v>
      </c>
      <c r="M41" s="76">
        <f>VLOOKUP($A41,'YTD Raw Data'!$B:$Q,16,FALSE)</f>
        <v>2.65976067206414E-2</v>
      </c>
    </row>
    <row r="42" spans="1:13" x14ac:dyDescent="0.45">
      <c r="A42" s="87" t="s">
        <v>46</v>
      </c>
      <c r="B42" s="75">
        <f>VLOOKUP($A42,'YTD Raw Data'!$B:$Q,5,FALSE)</f>
        <v>46.0342352525984</v>
      </c>
      <c r="C42" s="94">
        <f>VLOOKUP($A42,'YTD Raw Data'!$B:$Q,6,FALSE)</f>
        <v>47.601314886113599</v>
      </c>
      <c r="D42" s="74">
        <f>VLOOKUP($A42,'YTD Raw Data'!$B:$Q,7,FALSE)</f>
        <v>108.68790202091201</v>
      </c>
      <c r="E42" s="97">
        <f>VLOOKUP($A42,'YTD Raw Data'!$B:$Q,8,FALSE)</f>
        <v>106.56609739115</v>
      </c>
      <c r="F42" s="74">
        <f>VLOOKUP($A42,'YTD Raw Data'!$B:$Q,9,FALSE)</f>
        <v>50.033644507420398</v>
      </c>
      <c r="G42" s="105">
        <f>VLOOKUP($A42,'YTD Raw Data'!$B:$Q,10,FALSE)</f>
        <v>50.726863581004103</v>
      </c>
      <c r="H42" s="73">
        <f>VLOOKUP($A42,'YTD Raw Data'!$B:$Q,11,FALSE)</f>
        <v>-3.2920931643683802</v>
      </c>
      <c r="I42" s="73">
        <f>VLOOKUP($A42,'YTD Raw Data'!$B:$Q,12,FALSE)</f>
        <v>1.9910690939292699</v>
      </c>
      <c r="J42" s="94">
        <f>VLOOKUP($A42,'YTD Raw Data'!$B:$Q,13,FALSE)</f>
        <v>-1.3665719199782</v>
      </c>
      <c r="K42" s="73">
        <f>VLOOKUP($A42,'YTD Raw Data'!$B:$Q,14,FALSE)</f>
        <v>-2.2219007806686801</v>
      </c>
      <c r="L42" s="73">
        <f>VLOOKUP($A42,'YTD Raw Data'!$B:$Q,15,FALSE)</f>
        <v>-0.86717949212567702</v>
      </c>
      <c r="M42" s="76">
        <f>VLOOKUP($A42,'YTD Raw Data'!$B:$Q,16,FALSE)</f>
        <v>-4.1307242997109803</v>
      </c>
    </row>
    <row r="43" spans="1:13" x14ac:dyDescent="0.45">
      <c r="A43" s="87" t="s">
        <v>82</v>
      </c>
      <c r="B43" s="75">
        <f>VLOOKUP($A43,'YTD Raw Data'!$B:$Q,5,FALSE)</f>
        <v>47.894483762472397</v>
      </c>
      <c r="C43" s="94">
        <f>VLOOKUP($A43,'YTD Raw Data'!$B:$Q,6,FALSE)</f>
        <v>46.373164023717599</v>
      </c>
      <c r="D43" s="74">
        <f>VLOOKUP($A43,'YTD Raw Data'!$B:$Q,7,FALSE)</f>
        <v>96.807259813297705</v>
      </c>
      <c r="E43" s="97">
        <f>VLOOKUP($A43,'YTD Raw Data'!$B:$Q,8,FALSE)</f>
        <v>96.654976115797993</v>
      </c>
      <c r="F43" s="74">
        <f>VLOOKUP($A43,'YTD Raw Data'!$B:$Q,9,FALSE)</f>
        <v>46.365337332174398</v>
      </c>
      <c r="G43" s="105">
        <f>VLOOKUP($A43,'YTD Raw Data'!$B:$Q,10,FALSE)</f>
        <v>44.821970611264099</v>
      </c>
      <c r="H43" s="73">
        <f>VLOOKUP($A43,'YTD Raw Data'!$B:$Q,11,FALSE)</f>
        <v>3.2806037085947302</v>
      </c>
      <c r="I43" s="73">
        <f>VLOOKUP($A43,'YTD Raw Data'!$B:$Q,12,FALSE)</f>
        <v>0.15755391353797099</v>
      </c>
      <c r="J43" s="94">
        <f>VLOOKUP($A43,'YTD Raw Data'!$B:$Q,13,FALSE)</f>
        <v>3.44332634166327</v>
      </c>
      <c r="K43" s="73">
        <f>VLOOKUP($A43,'YTD Raw Data'!$B:$Q,14,FALSE)</f>
        <v>4.1108173027396901</v>
      </c>
      <c r="L43" s="73">
        <f>VLOOKUP($A43,'YTD Raw Data'!$B:$Q,15,FALSE)</f>
        <v>0.64527213565403896</v>
      </c>
      <c r="M43" s="76">
        <f>VLOOKUP($A43,'YTD Raw Data'!$B:$Q,16,FALSE)</f>
        <v>3.9470446658615699</v>
      </c>
    </row>
    <row r="44" spans="1:13" x14ac:dyDescent="0.45">
      <c r="A44" s="87" t="s">
        <v>37</v>
      </c>
      <c r="B44" s="75">
        <f>VLOOKUP($A44,'YTD Raw Data'!$B:$Q,5,FALSE)</f>
        <v>52.997820983146802</v>
      </c>
      <c r="C44" s="94">
        <f>VLOOKUP($A44,'YTD Raw Data'!$B:$Q,6,FALSE)</f>
        <v>52.591519581624702</v>
      </c>
      <c r="D44" s="74">
        <f>VLOOKUP($A44,'YTD Raw Data'!$B:$Q,7,FALSE)</f>
        <v>105.259408989356</v>
      </c>
      <c r="E44" s="97">
        <f>VLOOKUP($A44,'YTD Raw Data'!$B:$Q,8,FALSE)</f>
        <v>99.161324809383501</v>
      </c>
      <c r="F44" s="74">
        <f>VLOOKUP($A44,'YTD Raw Data'!$B:$Q,9,FALSE)</f>
        <v>55.785193144097299</v>
      </c>
      <c r="G44" s="105">
        <f>VLOOKUP($A44,'YTD Raw Data'!$B:$Q,10,FALSE)</f>
        <v>52.1504475545254</v>
      </c>
      <c r="H44" s="73">
        <f>VLOOKUP($A44,'YTD Raw Data'!$B:$Q,11,FALSE)</f>
        <v>0.77256068041812698</v>
      </c>
      <c r="I44" s="73">
        <f>VLOOKUP($A44,'YTD Raw Data'!$B:$Q,12,FALSE)</f>
        <v>6.1496598514540999</v>
      </c>
      <c r="J44" s="94">
        <f>VLOOKUP($A44,'YTD Raw Data'!$B:$Q,13,FALSE)</f>
        <v>6.9697303858640201</v>
      </c>
      <c r="K44" s="103">
        <f>VLOOKUP($A44,'YTD Raw Data'!$B:$Q,14,FALSE)</f>
        <v>9.2560359384447501</v>
      </c>
      <c r="L44" s="73">
        <f>VLOOKUP($A44,'YTD Raw Data'!$B:$Q,15,FALSE)</f>
        <v>2.1373388007369098</v>
      </c>
      <c r="M44" s="76">
        <f>VLOOKUP($A44,'YTD Raw Data'!$B:$Q,16,FALSE)</f>
        <v>2.92641172033685</v>
      </c>
    </row>
    <row r="45" spans="1:13" x14ac:dyDescent="0.45">
      <c r="A45" s="87" t="s">
        <v>35</v>
      </c>
      <c r="B45" s="75">
        <f>VLOOKUP($A45,'YTD Raw Data'!$B:$Q,5,FALSE)</f>
        <v>60.826987951807197</v>
      </c>
      <c r="C45" s="94">
        <f>VLOOKUP($A45,'YTD Raw Data'!$B:$Q,6,FALSE)</f>
        <v>59.014850830191101</v>
      </c>
      <c r="D45" s="74">
        <f>VLOOKUP($A45,'YTD Raw Data'!$B:$Q,7,FALSE)</f>
        <v>157.951455177367</v>
      </c>
      <c r="E45" s="97">
        <f>VLOOKUP($A45,'YTD Raw Data'!$B:$Q,8,FALSE)</f>
        <v>157.84360382904899</v>
      </c>
      <c r="F45" s="74">
        <f>VLOOKUP($A45,'YTD Raw Data'!$B:$Q,9,FALSE)</f>
        <v>96.077112610441702</v>
      </c>
      <c r="G45" s="105">
        <f>VLOOKUP($A45,'YTD Raw Data'!$B:$Q,10,FALSE)</f>
        <v>93.151167344711197</v>
      </c>
      <c r="H45" s="73">
        <f>VLOOKUP($A45,'YTD Raw Data'!$B:$Q,11,FALSE)</f>
        <v>3.0706459410196199</v>
      </c>
      <c r="I45" s="73">
        <f>VLOOKUP($A45,'YTD Raw Data'!$B:$Q,12,FALSE)</f>
        <v>6.8327981433829094E-2</v>
      </c>
      <c r="J45" s="94">
        <f>VLOOKUP($A45,'YTD Raw Data'!$B:$Q,13,FALSE)</f>
        <v>3.1410720328419299</v>
      </c>
      <c r="K45" s="73">
        <f>VLOOKUP($A45,'YTD Raw Data'!$B:$Q,14,FALSE)</f>
        <v>6.1806531395847397</v>
      </c>
      <c r="L45" s="73">
        <f>VLOOKUP($A45,'YTD Raw Data'!$B:$Q,15,FALSE)</f>
        <v>2.9470132962889402</v>
      </c>
      <c r="M45" s="76">
        <f>VLOOKUP($A45,'YTD Raw Data'!$B:$Q,16,FALSE)</f>
        <v>6.1081515814723701</v>
      </c>
    </row>
    <row r="46" spans="1:13" x14ac:dyDescent="0.45">
      <c r="A46" s="87" t="s">
        <v>34</v>
      </c>
      <c r="B46" s="75">
        <f>VLOOKUP($A46,'YTD Raw Data'!$B:$Q,5,FALSE)</f>
        <v>56.126498079018198</v>
      </c>
      <c r="C46" s="94">
        <f>VLOOKUP($A46,'YTD Raw Data'!$B:$Q,6,FALSE)</f>
        <v>56.643202717514903</v>
      </c>
      <c r="D46" s="74">
        <f>VLOOKUP($A46,'YTD Raw Data'!$B:$Q,7,FALSE)</f>
        <v>105.07763940681799</v>
      </c>
      <c r="E46" s="97">
        <f>VLOOKUP($A46,'YTD Raw Data'!$B:$Q,8,FALSE)</f>
        <v>106.00422386880101</v>
      </c>
      <c r="F46" s="74">
        <f>VLOOKUP($A46,'YTD Raw Data'!$B:$Q,9,FALSE)</f>
        <v>58.976399263145801</v>
      </c>
      <c r="G46" s="105">
        <f>VLOOKUP($A46,'YTD Raw Data'!$B:$Q,10,FALSE)</f>
        <v>60.044187415133401</v>
      </c>
      <c r="H46" s="73">
        <f>VLOOKUP($A46,'YTD Raw Data'!$B:$Q,11,FALSE)</f>
        <v>-0.91220943327222404</v>
      </c>
      <c r="I46" s="73">
        <f>VLOOKUP($A46,'YTD Raw Data'!$B:$Q,12,FALSE)</f>
        <v>-0.87410145385276194</v>
      </c>
      <c r="J46" s="94">
        <f>VLOOKUP($A46,'YTD Raw Data'!$B:$Q,13,FALSE)</f>
        <v>-1.77833725120657</v>
      </c>
      <c r="K46" s="73">
        <f>VLOOKUP($A46,'YTD Raw Data'!$B:$Q,14,FALSE)</f>
        <v>1.9001233932772099</v>
      </c>
      <c r="L46" s="73">
        <f>VLOOKUP($A46,'YTD Raw Data'!$B:$Q,15,FALSE)</f>
        <v>3.7450604495381299</v>
      </c>
      <c r="M46" s="76">
        <f>VLOOKUP($A46,'YTD Raw Data'!$B:$Q,16,FALSE)</f>
        <v>2.7986882215634701</v>
      </c>
    </row>
    <row r="47" spans="1:13" x14ac:dyDescent="0.45">
      <c r="A47" s="87" t="s">
        <v>39</v>
      </c>
      <c r="B47" s="75">
        <f>VLOOKUP($A47,'YTD Raw Data'!$B:$Q,5,FALSE)</f>
        <v>55.488043953931303</v>
      </c>
      <c r="C47" s="94">
        <f>VLOOKUP($A47,'YTD Raw Data'!$B:$Q,6,FALSE)</f>
        <v>53.765017711610298</v>
      </c>
      <c r="D47" s="74">
        <f>VLOOKUP($A47,'YTD Raw Data'!$B:$Q,7,FALSE)</f>
        <v>116.638708725958</v>
      </c>
      <c r="E47" s="97">
        <f>VLOOKUP($A47,'YTD Raw Data'!$B:$Q,8,FALSE)</f>
        <v>112.824725032712</v>
      </c>
      <c r="F47" s="74">
        <f>VLOOKUP($A47,'YTD Raw Data'!$B:$Q,9,FALSE)</f>
        <v>64.720537965157604</v>
      </c>
      <c r="G47" s="105">
        <f>VLOOKUP($A47,'YTD Raw Data'!$B:$Q,10,FALSE)</f>
        <v>60.660233396913398</v>
      </c>
      <c r="H47" s="73">
        <f>VLOOKUP($A47,'YTD Raw Data'!$B:$Q,11,FALSE)</f>
        <v>3.2047348176523802</v>
      </c>
      <c r="I47" s="73">
        <f>VLOOKUP($A47,'YTD Raw Data'!$B:$Q,12,FALSE)</f>
        <v>3.3804502445187001</v>
      </c>
      <c r="J47" s="94">
        <f>VLOOKUP($A47,'YTD Raw Data'!$B:$Q,13,FALSE)</f>
        <v>6.6935195281505901</v>
      </c>
      <c r="K47" s="73">
        <f>VLOOKUP($A47,'YTD Raw Data'!$B:$Q,14,FALSE)</f>
        <v>4.4821576467761801</v>
      </c>
      <c r="L47" s="73">
        <f>VLOOKUP($A47,'YTD Raw Data'!$B:$Q,15,FALSE)</f>
        <v>-2.0726299883574</v>
      </c>
      <c r="M47" s="76">
        <f>VLOOKUP($A47,'YTD Raw Data'!$B:$Q,16,FALSE)</f>
        <v>1.06568253441698</v>
      </c>
    </row>
    <row r="48" spans="1:13" x14ac:dyDescent="0.45">
      <c r="A48" s="87" t="s">
        <v>38</v>
      </c>
      <c r="B48" s="75">
        <f>VLOOKUP($A48,'YTD Raw Data'!$B:$Q,5,FALSE)</f>
        <v>48.483338267706102</v>
      </c>
      <c r="C48" s="94">
        <f>VLOOKUP($A48,'YTD Raw Data'!$B:$Q,6,FALSE)</f>
        <v>51.111214601968598</v>
      </c>
      <c r="D48" s="74">
        <f>VLOOKUP($A48,'YTD Raw Data'!$B:$Q,7,FALSE)</f>
        <v>106.382940811279</v>
      </c>
      <c r="E48" s="97">
        <f>VLOOKUP($A48,'YTD Raw Data'!$B:$Q,8,FALSE)</f>
        <v>107.38287701189</v>
      </c>
      <c r="F48" s="74">
        <f>VLOOKUP($A48,'YTD Raw Data'!$B:$Q,9,FALSE)</f>
        <v>51.578001052666202</v>
      </c>
      <c r="G48" s="105">
        <f>VLOOKUP($A48,'YTD Raw Data'!$B:$Q,10,FALSE)</f>
        <v>54.884692715315502</v>
      </c>
      <c r="H48" s="73">
        <f>VLOOKUP($A48,'YTD Raw Data'!$B:$Q,11,FALSE)</f>
        <v>-5.1414867651398497</v>
      </c>
      <c r="I48" s="73">
        <f>VLOOKUP($A48,'YTD Raw Data'!$B:$Q,12,FALSE)</f>
        <v>-0.93118775398490405</v>
      </c>
      <c r="J48" s="94">
        <f>VLOOKUP($A48,'YTD Raw Data'!$B:$Q,13,FALSE)</f>
        <v>-6.0247976239950098</v>
      </c>
      <c r="K48" s="73">
        <f>VLOOKUP($A48,'YTD Raw Data'!$B:$Q,14,FALSE)</f>
        <v>-4.9703717012618798</v>
      </c>
      <c r="L48" s="73">
        <f>VLOOKUP($A48,'YTD Raw Data'!$B:$Q,15,FALSE)</f>
        <v>1.1220257004760199</v>
      </c>
      <c r="M48" s="76">
        <f>VLOOKUP($A48,'YTD Raw Data'!$B:$Q,16,FALSE)</f>
        <v>-4.0771498675552698</v>
      </c>
    </row>
    <row r="49" spans="1:13" x14ac:dyDescent="0.45">
      <c r="A49" s="87" t="s">
        <v>81</v>
      </c>
      <c r="B49" s="75">
        <f>VLOOKUP($A49,'YTD Raw Data'!$B:$Q,5,FALSE)</f>
        <v>54.427521750306198</v>
      </c>
      <c r="C49" s="94">
        <f>VLOOKUP($A49,'YTD Raw Data'!$B:$Q,6,FALSE)</f>
        <v>60.055075292805299</v>
      </c>
      <c r="D49" s="74">
        <f>VLOOKUP($A49,'YTD Raw Data'!$B:$Q,7,FALSE)</f>
        <v>122.02448246226101</v>
      </c>
      <c r="E49" s="97">
        <f>VLOOKUP($A49,'YTD Raw Data'!$B:$Q,8,FALSE)</f>
        <v>121.678337067434</v>
      </c>
      <c r="F49" s="74">
        <f>VLOOKUP($A49,'YTD Raw Data'!$B:$Q,9,FALSE)</f>
        <v>66.414901732845706</v>
      </c>
      <c r="G49" s="105">
        <f>VLOOKUP($A49,'YTD Raw Data'!$B:$Q,10,FALSE)</f>
        <v>73.074016940881194</v>
      </c>
      <c r="H49" s="73">
        <f>VLOOKUP($A49,'YTD Raw Data'!$B:$Q,11,FALSE)</f>
        <v>-9.3706543786038399</v>
      </c>
      <c r="I49" s="73">
        <f>VLOOKUP($A49,'YTD Raw Data'!$B:$Q,12,FALSE)</f>
        <v>0.28447577701105697</v>
      </c>
      <c r="J49" s="94">
        <f>VLOOKUP($A49,'YTD Raw Data'!$B:$Q,13,FALSE)</f>
        <v>-9.1128358434473409</v>
      </c>
      <c r="K49" s="73">
        <f>VLOOKUP($A49,'YTD Raw Data'!$B:$Q,14,FALSE)</f>
        <v>-8.7932776556594998</v>
      </c>
      <c r="L49" s="73">
        <f>VLOOKUP($A49,'YTD Raw Data'!$B:$Q,15,FALSE)</f>
        <v>0.35159881018776701</v>
      </c>
      <c r="M49" s="76">
        <f>VLOOKUP($A49,'YTD Raw Data'!$B:$Q,16,FALSE)</f>
        <v>-9.0520026777180504</v>
      </c>
    </row>
    <row r="50" spans="1:13" x14ac:dyDescent="0.45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x14ac:dyDescent="0.45">
      <c r="A51" s="85" t="s">
        <v>47</v>
      </c>
      <c r="B51" s="75">
        <f>VLOOKUP($A51,'YTD Raw Data'!$B:$Q,5,FALSE)</f>
        <v>52.059600974578203</v>
      </c>
      <c r="C51" s="73">
        <f>VLOOKUP($A51,'YTD Raw Data'!$B:$Q,6,FALSE)</f>
        <v>59.785473223601002</v>
      </c>
      <c r="D51" s="107">
        <f>VLOOKUP($A51,'YTD Raw Data'!$B:$Q,7,FALSE)</f>
        <v>110.570220472823</v>
      </c>
      <c r="E51" s="74">
        <f>VLOOKUP($A51,'YTD Raw Data'!$B:$Q,8,FALSE)</f>
        <v>111.48100986982701</v>
      </c>
      <c r="F51" s="107">
        <f>VLOOKUP($A51,'YTD Raw Data'!$B:$Q,9,FALSE)</f>
        <v>57.562415574863202</v>
      </c>
      <c r="G51" s="74">
        <f>VLOOKUP($A51,'YTD Raw Data'!$B:$Q,10,FALSE)</f>
        <v>66.649449305125401</v>
      </c>
      <c r="H51" s="100">
        <f>VLOOKUP($A51,'YTD Raw Data'!$B:$Q,11,FALSE)</f>
        <v>-12.9226580178224</v>
      </c>
      <c r="I51" s="73">
        <f>VLOOKUP($A51,'YTD Raw Data'!$B:$Q,12,FALSE)</f>
        <v>-0.81699062294748204</v>
      </c>
      <c r="J51" s="73">
        <f>VLOOKUP($A51,'YTD Raw Data'!$B:$Q,13,FALSE)</f>
        <v>-13.6340717365287</v>
      </c>
      <c r="K51" s="103">
        <f>VLOOKUP($A51,'YTD Raw Data'!$B:$Q,14,FALSE)</f>
        <v>-11.508327071951401</v>
      </c>
      <c r="L51" s="73">
        <f>VLOOKUP($A51,'YTD Raw Data'!$B:$Q,15,FALSE)</f>
        <v>2.4613232409110402</v>
      </c>
      <c r="M51" s="76">
        <f>VLOOKUP($A51,'YTD Raw Data'!$B:$Q,16,FALSE)</f>
        <v>-10.779403162047499</v>
      </c>
    </row>
    <row r="52" spans="1:13" x14ac:dyDescent="0.45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x14ac:dyDescent="0.45">
      <c r="A53" s="85" t="s">
        <v>48</v>
      </c>
      <c r="B53" s="75">
        <f>VLOOKUP($A53,'YTD Raw Data'!$B:$Q,5,FALSE)</f>
        <v>63.652603760512001</v>
      </c>
      <c r="C53" s="94">
        <f>VLOOKUP($A53,'YTD Raw Data'!$B:$Q,6,FALSE)</f>
        <v>62.051382312200403</v>
      </c>
      <c r="D53" s="74">
        <f>VLOOKUP($A53,'YTD Raw Data'!$B:$Q,7,FALSE)</f>
        <v>117.595878402423</v>
      </c>
      <c r="E53" s="97">
        <f>VLOOKUP($A53,'YTD Raw Data'!$B:$Q,8,FALSE)</f>
        <v>114.755525016947</v>
      </c>
      <c r="F53" s="74">
        <f>VLOOKUP($A53,'YTD Raw Data'!$B:$Q,9,FALSE)</f>
        <v>74.852838518187895</v>
      </c>
      <c r="G53" s="105">
        <f>VLOOKUP($A53,'YTD Raw Data'!$B:$Q,10,FALSE)</f>
        <v>71.207389552639</v>
      </c>
      <c r="H53" s="73">
        <f>VLOOKUP($A53,'YTD Raw Data'!$B:$Q,11,FALSE)</f>
        <v>2.5804766769825598</v>
      </c>
      <c r="I53" s="73">
        <f>VLOOKUP($A53,'YTD Raw Data'!$B:$Q,12,FALSE)</f>
        <v>2.4751343214681398</v>
      </c>
      <c r="J53" s="94">
        <f>VLOOKUP($A53,'YTD Raw Data'!$B:$Q,13,FALSE)</f>
        <v>5.1194812623401704</v>
      </c>
      <c r="K53" s="73">
        <f>VLOOKUP($A53,'YTD Raw Data'!$B:$Q,14,FALSE)</f>
        <v>9.2182513027321402</v>
      </c>
      <c r="L53" s="73">
        <f>VLOOKUP($A53,'YTD Raw Data'!$B:$Q,15,FALSE)</f>
        <v>3.89915360233078</v>
      </c>
      <c r="M53" s="76">
        <f>VLOOKUP($A53,'YTD Raw Data'!$B:$Q,16,FALSE)</f>
        <v>6.5802470286212102</v>
      </c>
    </row>
    <row r="54" spans="1:13" x14ac:dyDescent="0.45">
      <c r="A54" s="87" t="s">
        <v>64</v>
      </c>
      <c r="B54" s="75">
        <f>VLOOKUP($A54,'YTD Raw Data'!$B:$Q,5,FALSE)</f>
        <v>66.056759196569601</v>
      </c>
      <c r="C54" s="94">
        <f>VLOOKUP($A54,'YTD Raw Data'!$B:$Q,6,FALSE)</f>
        <v>64.259760776348401</v>
      </c>
      <c r="D54" s="74">
        <f>VLOOKUP($A54,'YTD Raw Data'!$B:$Q,7,FALSE)</f>
        <v>193.977384970831</v>
      </c>
      <c r="E54" s="97">
        <f>VLOOKUP($A54,'YTD Raw Data'!$B:$Q,8,FALSE)</f>
        <v>189.168981992027</v>
      </c>
      <c r="F54" s="74">
        <f>VLOOKUP($A54,'YTD Raw Data'!$B:$Q,9,FALSE)</f>
        <v>128.135174085985</v>
      </c>
      <c r="G54" s="105">
        <f>VLOOKUP($A54,'YTD Raw Data'!$B:$Q,10,FALSE)</f>
        <v>121.55953529113</v>
      </c>
      <c r="H54" s="73">
        <f>VLOOKUP($A54,'YTD Raw Data'!$B:$Q,11,FALSE)</f>
        <v>2.7964598661913702</v>
      </c>
      <c r="I54" s="73">
        <f>VLOOKUP($A54,'YTD Raw Data'!$B:$Q,12,FALSE)</f>
        <v>2.5418559259396001</v>
      </c>
      <c r="J54" s="94">
        <f>VLOOKUP($A54,'YTD Raw Data'!$B:$Q,13,FALSE)</f>
        <v>5.4093977729562797</v>
      </c>
      <c r="K54" s="73">
        <f>VLOOKUP($A54,'YTD Raw Data'!$B:$Q,14,FALSE)</f>
        <v>5.4093977729562797</v>
      </c>
      <c r="L54" s="73">
        <f>VLOOKUP($A54,'YTD Raw Data'!$B:$Q,15,FALSE)</f>
        <v>0</v>
      </c>
      <c r="M54" s="76">
        <f>VLOOKUP($A54,'YTD Raw Data'!$B:$Q,16,FALSE)</f>
        <v>2.7964598661913702</v>
      </c>
    </row>
    <row r="55" spans="1:13" x14ac:dyDescent="0.45">
      <c r="A55" s="87" t="s">
        <v>31</v>
      </c>
      <c r="B55" s="75">
        <f>VLOOKUP($A55,'YTD Raw Data'!$B:$Q,5,FALSE)</f>
        <v>62.375857406455602</v>
      </c>
      <c r="C55" s="94">
        <f>VLOOKUP($A55,'YTD Raw Data'!$B:$Q,6,FALSE)</f>
        <v>60.281998547228</v>
      </c>
      <c r="D55" s="74">
        <f>VLOOKUP($A55,'YTD Raw Data'!$B:$Q,7,FALSE)</f>
        <v>113.451030726152</v>
      </c>
      <c r="E55" s="97">
        <f>VLOOKUP($A55,'YTD Raw Data'!$B:$Q,8,FALSE)</f>
        <v>110.245202209447</v>
      </c>
      <c r="F55" s="74">
        <f>VLOOKUP($A55,'YTD Raw Data'!$B:$Q,9,FALSE)</f>
        <v>70.766053151899101</v>
      </c>
      <c r="G55" s="105">
        <f>VLOOKUP($A55,'YTD Raw Data'!$B:$Q,10,FALSE)</f>
        <v>66.458011194287593</v>
      </c>
      <c r="H55" s="73">
        <f>VLOOKUP($A55,'YTD Raw Data'!$B:$Q,11,FALSE)</f>
        <v>3.4734396829714398</v>
      </c>
      <c r="I55" s="73">
        <f>VLOOKUP($A55,'YTD Raw Data'!$B:$Q,12,FALSE)</f>
        <v>2.90790751203355</v>
      </c>
      <c r="J55" s="94">
        <f>VLOOKUP($A55,'YTD Raw Data'!$B:$Q,13,FALSE)</f>
        <v>6.4823516084720803</v>
      </c>
      <c r="K55" s="73">
        <f>VLOOKUP($A55,'YTD Raw Data'!$B:$Q,14,FALSE)</f>
        <v>7.4744146623255903</v>
      </c>
      <c r="L55" s="73">
        <f>VLOOKUP($A55,'YTD Raw Data'!$B:$Q,15,FALSE)</f>
        <v>0.93166899384533797</v>
      </c>
      <c r="M55" s="76">
        <f>VLOOKUP($A55,'YTD Raw Data'!$B:$Q,16,FALSE)</f>
        <v>4.4374696373629501</v>
      </c>
    </row>
    <row r="56" spans="1:13" x14ac:dyDescent="0.45">
      <c r="A56" s="87" t="s">
        <v>83</v>
      </c>
      <c r="B56" s="75">
        <f>VLOOKUP($A56,'YTD Raw Data'!$B:$Q,5,FALSE)</f>
        <v>67.830999544626494</v>
      </c>
      <c r="C56" s="94">
        <f>VLOOKUP($A56,'YTD Raw Data'!$B:$Q,6,FALSE)</f>
        <v>67.8281974195164</v>
      </c>
      <c r="D56" s="74">
        <f>VLOOKUP($A56,'YTD Raw Data'!$B:$Q,7,FALSE)</f>
        <v>108.941662897398</v>
      </c>
      <c r="E56" s="97">
        <f>VLOOKUP($A56,'YTD Raw Data'!$B:$Q,8,FALSE)</f>
        <v>107.69270456948399</v>
      </c>
      <c r="F56" s="74">
        <f>VLOOKUP($A56,'YTD Raw Data'!$B:$Q,9,FALSE)</f>
        <v>73.896218863843302</v>
      </c>
      <c r="G56" s="105">
        <f>VLOOKUP($A56,'YTD Raw Data'!$B:$Q,10,FALSE)</f>
        <v>73.046020261806305</v>
      </c>
      <c r="H56" s="73">
        <f>VLOOKUP($A56,'YTD Raw Data'!$B:$Q,11,FALSE)</f>
        <v>4.1312097574850697E-3</v>
      </c>
      <c r="I56" s="73">
        <f>VLOOKUP($A56,'YTD Raw Data'!$B:$Q,12,FALSE)</f>
        <v>1.1597427447919799</v>
      </c>
      <c r="J56" s="94">
        <f>VLOOKUP($A56,'YTD Raw Data'!$B:$Q,13,FALSE)</f>
        <v>1.1639218659549</v>
      </c>
      <c r="K56" s="73">
        <f>VLOOKUP($A56,'YTD Raw Data'!$B:$Q,14,FALSE)</f>
        <v>11.3145295841848</v>
      </c>
      <c r="L56" s="73">
        <f>VLOOKUP($A56,'YTD Raw Data'!$B:$Q,15,FALSE)</f>
        <v>10.0338218714768</v>
      </c>
      <c r="M56" s="76">
        <f>VLOOKUP($A56,'YTD Raw Data'!$B:$Q,16,FALSE)</f>
        <v>10.0383675994625</v>
      </c>
    </row>
    <row r="57" spans="1:13" x14ac:dyDescent="0.45">
      <c r="A57" s="87" t="s">
        <v>32</v>
      </c>
      <c r="B57" s="75">
        <f>VLOOKUP($A57,'YTD Raw Data'!$B:$Q,5,FALSE)</f>
        <v>60.705311250713798</v>
      </c>
      <c r="C57" s="94">
        <f>VLOOKUP($A57,'YTD Raw Data'!$B:$Q,6,FALSE)</f>
        <v>59.459472285497299</v>
      </c>
      <c r="D57" s="74">
        <f>VLOOKUP($A57,'YTD Raw Data'!$B:$Q,7,FALSE)</f>
        <v>96.908984379164906</v>
      </c>
      <c r="E57" s="97">
        <f>VLOOKUP($A57,'YTD Raw Data'!$B:$Q,8,FALSE)</f>
        <v>95.535035525129004</v>
      </c>
      <c r="F57" s="74">
        <f>VLOOKUP($A57,'YTD Raw Data'!$B:$Q,9,FALSE)</f>
        <v>58.828900597277702</v>
      </c>
      <c r="G57" s="105">
        <f>VLOOKUP($A57,'YTD Raw Data'!$B:$Q,10,FALSE)</f>
        <v>56.804627971004102</v>
      </c>
      <c r="H57" s="73">
        <f>VLOOKUP($A57,'YTD Raw Data'!$B:$Q,11,FALSE)</f>
        <v>2.0952741713457899</v>
      </c>
      <c r="I57" s="73">
        <f>VLOOKUP($A57,'YTD Raw Data'!$B:$Q,12,FALSE)</f>
        <v>1.4381622893460899</v>
      </c>
      <c r="J57" s="94">
        <f>VLOOKUP($A57,'YTD Raw Data'!$B:$Q,13,FALSE)</f>
        <v>3.5635699036825899</v>
      </c>
      <c r="K57" s="73">
        <f>VLOOKUP($A57,'YTD Raw Data'!$B:$Q,14,FALSE)</f>
        <v>3.2686850235468201</v>
      </c>
      <c r="L57" s="73">
        <f>VLOOKUP($A57,'YTD Raw Data'!$B:$Q,15,FALSE)</f>
        <v>-0.28473804100227701</v>
      </c>
      <c r="M57" s="76">
        <f>VLOOKUP($A57,'YTD Raw Data'!$B:$Q,16,FALSE)</f>
        <v>1.80457008771439</v>
      </c>
    </row>
    <row r="58" spans="1:13" ht="16.5" thickBot="1" x14ac:dyDescent="0.5">
      <c r="A58" s="87" t="s">
        <v>33</v>
      </c>
      <c r="B58" s="77">
        <f>VLOOKUP($A58,'YTD Raw Data'!$B:$Q,5,FALSE)</f>
        <v>64.033874870376707</v>
      </c>
      <c r="C58" s="95">
        <f>VLOOKUP($A58,'YTD Raw Data'!$B:$Q,6,FALSE)</f>
        <v>62.551674641148303</v>
      </c>
      <c r="D58" s="79">
        <f>VLOOKUP($A58,'YTD Raw Data'!$B:$Q,7,FALSE)</f>
        <v>100.009853530139</v>
      </c>
      <c r="E58" s="98">
        <f>VLOOKUP($A58,'YTD Raw Data'!$B:$Q,8,FALSE)</f>
        <v>94.961011140517897</v>
      </c>
      <c r="F58" s="79">
        <f>VLOOKUP($A58,'YTD Raw Data'!$B:$Q,9,FALSE)</f>
        <v>64.040184467536506</v>
      </c>
      <c r="G58" s="106">
        <f>VLOOKUP($A58,'YTD Raw Data'!$B:$Q,10,FALSE)</f>
        <v>59.399702724561401</v>
      </c>
      <c r="H58" s="78">
        <f>VLOOKUP($A58,'YTD Raw Data'!$B:$Q,11,FALSE)</f>
        <v>2.36956122714804</v>
      </c>
      <c r="I58" s="78">
        <f>VLOOKUP($A58,'YTD Raw Data'!$B:$Q,12,FALSE)</f>
        <v>5.31675297996828</v>
      </c>
      <c r="J58" s="95">
        <f>VLOOKUP($A58,'YTD Raw Data'!$B:$Q,13,FALSE)</f>
        <v>7.8122979242728903</v>
      </c>
      <c r="K58" s="78">
        <f>VLOOKUP($A58,'YTD Raw Data'!$B:$Q,14,FALSE)</f>
        <v>19.387934122457899</v>
      </c>
      <c r="L58" s="78">
        <f>VLOOKUP($A58,'YTD Raw Data'!$B:$Q,15,FALSE)</f>
        <v>10.736842105263101</v>
      </c>
      <c r="M58" s="80">
        <f>VLOOKUP($A58,'YTD Raw Data'!$B:$Q,16,FALSE)</f>
        <v>13.360819379957601</v>
      </c>
    </row>
    <row r="59" spans="1:13" ht="54.65" customHeight="1" thickBot="1" x14ac:dyDescent="0.5">
      <c r="A59" s="137" t="s">
        <v>86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9"/>
    </row>
    <row r="60" spans="1:13" ht="20.149999999999999" customHeight="1" x14ac:dyDescent="0.4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7" spans="6:6" x14ac:dyDescent="0.45">
      <c r="F67" s="47"/>
    </row>
  </sheetData>
  <sheetProtection algorithmName="SHA-512" hashValue="7S2jS9P/ofq9DSURO8fQXMhgAyOFgfXXBnij3HaMkkiI1lWpr3UVoNgnK/GiOPcy2/CYxip0l8cEAHzBetb5wA==" saltValue="6R/IrHoZkjVTr29q8PpKgQ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A54F0F"/>
  </sheetPr>
  <dimension ref="A1:R62"/>
  <sheetViews>
    <sheetView topLeftCell="A2" workbookViewId="0">
      <pane xSplit="1" topLeftCell="B1" activePane="topRight" state="frozen"/>
      <selection activeCell="U11" sqref="U11"/>
      <selection pane="topRight" activeCell="U11" sqref="U11"/>
    </sheetView>
  </sheetViews>
  <sheetFormatPr defaultColWidth="8.81640625" defaultRowHeight="12.5" x14ac:dyDescent="0.25"/>
  <cols>
    <col min="1" max="1" width="38.453125" customWidth="1"/>
    <col min="2" max="2" width="21.7265625" customWidth="1"/>
    <col min="12" max="12" width="12.1796875" customWidth="1"/>
  </cols>
  <sheetData>
    <row r="1" spans="1:18" ht="25" x14ac:dyDescent="0.5">
      <c r="A1" s="108" t="s">
        <v>88</v>
      </c>
      <c r="B1" s="45"/>
      <c r="C1" s="44" t="s">
        <v>60</v>
      </c>
      <c r="D1" s="46"/>
      <c r="E1" s="1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8" ht="25" x14ac:dyDescent="0.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5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5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5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3" x14ac:dyDescent="0.25">
      <c r="A6" s="2"/>
      <c r="B6" s="27"/>
      <c r="C6" s="140" t="s">
        <v>0</v>
      </c>
      <c r="D6" s="141"/>
      <c r="E6" s="28"/>
      <c r="F6" s="144" t="s">
        <v>89</v>
      </c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</row>
    <row r="7" spans="1:18" ht="13" x14ac:dyDescent="0.3">
      <c r="A7" s="4"/>
      <c r="B7" s="29"/>
      <c r="C7" s="3"/>
      <c r="D7" s="17"/>
      <c r="E7" s="30"/>
      <c r="F7" s="142" t="s">
        <v>1</v>
      </c>
      <c r="G7" s="143"/>
      <c r="H7" s="142" t="s">
        <v>2</v>
      </c>
      <c r="I7" s="143"/>
      <c r="J7" s="142" t="s">
        <v>3</v>
      </c>
      <c r="K7" s="143"/>
      <c r="L7" s="49" t="s">
        <v>90</v>
      </c>
      <c r="M7" s="50"/>
      <c r="N7" s="50"/>
      <c r="O7" s="50"/>
      <c r="P7" s="50"/>
      <c r="Q7" s="51"/>
    </row>
    <row r="8" spans="1:18" x14ac:dyDescent="0.25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5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09">
        <v>64.939262992896701</v>
      </c>
      <c r="G9" s="110">
        <v>63.916561175433699</v>
      </c>
      <c r="H9" s="111">
        <v>165.89882957978301</v>
      </c>
      <c r="I9" s="112">
        <v>161.42040146604199</v>
      </c>
      <c r="J9" s="111">
        <v>107.733477242953</v>
      </c>
      <c r="K9" s="112">
        <v>103.17436965267299</v>
      </c>
      <c r="L9" s="109">
        <v>1.60005763554143</v>
      </c>
      <c r="M9" s="110">
        <v>2.7743879169342902</v>
      </c>
      <c r="N9" s="110">
        <v>4.4188373581801699</v>
      </c>
      <c r="O9" s="110">
        <v>4.8534285474216796</v>
      </c>
      <c r="P9" s="110">
        <v>0.41619998865795199</v>
      </c>
      <c r="Q9" s="110">
        <v>2.0229170638970202</v>
      </c>
      <c r="R9" s="58"/>
    </row>
    <row r="10" spans="1:18" x14ac:dyDescent="0.25">
      <c r="A10" s="36"/>
      <c r="B10" s="19"/>
      <c r="C10" s="37"/>
      <c r="D10" s="38"/>
      <c r="E10" s="1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57"/>
    </row>
    <row r="11" spans="1:18" x14ac:dyDescent="0.25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09">
        <v>68.807334019137102</v>
      </c>
      <c r="G11" s="110">
        <v>66.185489948972602</v>
      </c>
      <c r="H11" s="111">
        <v>142.194705622821</v>
      </c>
      <c r="I11" s="112">
        <v>136.107656504391</v>
      </c>
      <c r="J11" s="111">
        <v>97.840386055423494</v>
      </c>
      <c r="K11" s="112">
        <v>90.083519315496403</v>
      </c>
      <c r="L11" s="109">
        <v>3.9613578024215101</v>
      </c>
      <c r="M11" s="110">
        <v>4.4722312283976802</v>
      </c>
      <c r="N11" s="110">
        <v>8.6107501115276595</v>
      </c>
      <c r="O11" s="110">
        <v>9.5755885578524307</v>
      </c>
      <c r="P11" s="110">
        <v>0.88834525618690996</v>
      </c>
      <c r="Q11" s="110">
        <v>4.8848935927268204</v>
      </c>
      <c r="R11" s="58"/>
    </row>
    <row r="12" spans="1:18" x14ac:dyDescent="0.25">
      <c r="A12" s="36"/>
      <c r="B12" s="19"/>
      <c r="C12" s="37"/>
      <c r="D12" s="38"/>
      <c r="E12" s="1"/>
      <c r="F12" s="113"/>
      <c r="G12" s="113"/>
      <c r="H12" s="114"/>
      <c r="I12" s="114"/>
      <c r="J12" s="114"/>
      <c r="K12" s="114"/>
      <c r="L12" s="113"/>
      <c r="M12" s="113"/>
      <c r="N12" s="113"/>
      <c r="O12" s="113"/>
      <c r="P12" s="113"/>
      <c r="Q12" s="113"/>
      <c r="R12" s="57"/>
    </row>
    <row r="13" spans="1:18" ht="13" x14ac:dyDescent="0.3">
      <c r="A13" s="39" t="s">
        <v>14</v>
      </c>
      <c r="B13" s="19"/>
      <c r="C13" s="7"/>
      <c r="D13" s="18"/>
      <c r="E13" s="1"/>
      <c r="F13" s="115"/>
      <c r="G13" s="115"/>
      <c r="H13" s="116"/>
      <c r="I13" s="116"/>
      <c r="J13" s="116"/>
      <c r="K13" s="116"/>
      <c r="L13" s="115"/>
      <c r="M13" s="115"/>
      <c r="N13" s="115"/>
      <c r="O13" s="115"/>
      <c r="P13" s="115"/>
      <c r="Q13" s="115"/>
      <c r="R13" s="57"/>
    </row>
    <row r="14" spans="1:18" x14ac:dyDescent="0.25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09">
        <v>66.533730158730094</v>
      </c>
      <c r="G14" s="110">
        <v>64.781869400806997</v>
      </c>
      <c r="H14" s="111">
        <v>126.26574760670501</v>
      </c>
      <c r="I14" s="112">
        <v>126.081699522055</v>
      </c>
      <c r="J14" s="111">
        <v>84.009311795548598</v>
      </c>
      <c r="K14" s="112">
        <v>81.678081922696194</v>
      </c>
      <c r="L14" s="109">
        <v>2.70424545343745</v>
      </c>
      <c r="M14" s="110">
        <v>0.14597525679550399</v>
      </c>
      <c r="N14" s="110">
        <v>2.8541682394779899</v>
      </c>
      <c r="O14" s="110">
        <v>0.86249932171229804</v>
      </c>
      <c r="P14" s="110">
        <v>-1.93640078166637</v>
      </c>
      <c r="Q14" s="110">
        <v>0.71547964167254297</v>
      </c>
      <c r="R14" s="58"/>
    </row>
    <row r="15" spans="1:18" x14ac:dyDescent="0.25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17">
        <v>69.122126796186606</v>
      </c>
      <c r="G15" s="118">
        <v>66.076346699068395</v>
      </c>
      <c r="H15" s="91">
        <v>119.14368549264201</v>
      </c>
      <c r="I15" s="92">
        <v>114.91012264059199</v>
      </c>
      <c r="J15" s="91">
        <v>82.354649355874201</v>
      </c>
      <c r="K15" s="92">
        <v>75.9284110283226</v>
      </c>
      <c r="L15" s="117">
        <v>4.6094862220358701</v>
      </c>
      <c r="M15" s="118">
        <v>3.68423838976444</v>
      </c>
      <c r="N15" s="118">
        <v>8.4635490727634597</v>
      </c>
      <c r="O15" s="118">
        <v>12.897356711478199</v>
      </c>
      <c r="P15" s="118">
        <v>4.0878319736156898</v>
      </c>
      <c r="Q15" s="118">
        <v>8.8857462472553497</v>
      </c>
      <c r="R15" s="58"/>
    </row>
    <row r="16" spans="1:18" x14ac:dyDescent="0.25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19">
        <v>60.810768821022698</v>
      </c>
      <c r="G16" s="120">
        <v>60.412501410357599</v>
      </c>
      <c r="H16" s="121">
        <v>126.141071271717</v>
      </c>
      <c r="I16" s="122">
        <v>122.510031563062</v>
      </c>
      <c r="J16" s="121">
        <v>76.7073552394057</v>
      </c>
      <c r="K16" s="122">
        <v>74.011374545864797</v>
      </c>
      <c r="L16" s="119">
        <v>0.65924668134462905</v>
      </c>
      <c r="M16" s="120">
        <v>2.96387133553712</v>
      </c>
      <c r="N16" s="120">
        <v>3.6426572403006001</v>
      </c>
      <c r="O16" s="120">
        <v>5.3756868920000898</v>
      </c>
      <c r="P16" s="120">
        <v>1.6721200496445801</v>
      </c>
      <c r="Q16" s="120">
        <v>2.3423901269245899</v>
      </c>
      <c r="R16" s="58"/>
    </row>
    <row r="17" spans="1:18" x14ac:dyDescent="0.25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17">
        <v>76.530215446231495</v>
      </c>
      <c r="G17" s="118">
        <v>73.137840647834906</v>
      </c>
      <c r="H17" s="91">
        <v>215.396934692038</v>
      </c>
      <c r="I17" s="92">
        <v>209.46355454512999</v>
      </c>
      <c r="J17" s="91">
        <v>164.84373818439499</v>
      </c>
      <c r="K17" s="92">
        <v>153.197120738508</v>
      </c>
      <c r="L17" s="117">
        <v>4.6383305390860796</v>
      </c>
      <c r="M17" s="118">
        <v>2.8326551412690102</v>
      </c>
      <c r="N17" s="118">
        <v>7.60237358883957</v>
      </c>
      <c r="O17" s="118">
        <v>8.2707817786854498</v>
      </c>
      <c r="P17" s="118">
        <v>0.62118349953872498</v>
      </c>
      <c r="Q17" s="118">
        <v>5.28832658258768</v>
      </c>
      <c r="R17" s="58"/>
    </row>
    <row r="18" spans="1:18" x14ac:dyDescent="0.25">
      <c r="A18" s="36"/>
      <c r="B18" s="19"/>
      <c r="C18" s="37"/>
      <c r="D18" s="38"/>
      <c r="E18" s="1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57"/>
    </row>
    <row r="19" spans="1:18" ht="13" x14ac:dyDescent="0.3">
      <c r="A19" s="39" t="s">
        <v>19</v>
      </c>
      <c r="B19" s="19"/>
      <c r="C19" s="7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7"/>
    </row>
    <row r="20" spans="1:18" x14ac:dyDescent="0.25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09">
        <v>83.412280701754298</v>
      </c>
      <c r="G20" s="110">
        <v>79.171774818572501</v>
      </c>
      <c r="H20" s="111">
        <v>239.884464287306</v>
      </c>
      <c r="I20" s="112">
        <v>217.86012659241601</v>
      </c>
      <c r="J20" s="111">
        <v>200.093102711228</v>
      </c>
      <c r="K20" s="112">
        <v>172.48372884520501</v>
      </c>
      <c r="L20" s="109">
        <v>5.3560828879979701</v>
      </c>
      <c r="M20" s="110">
        <v>10.1093936000937</v>
      </c>
      <c r="N20" s="110">
        <v>16.006943988786599</v>
      </c>
      <c r="O20" s="110">
        <v>16.472835330106999</v>
      </c>
      <c r="P20" s="110">
        <v>0.40160642570281102</v>
      </c>
      <c r="Q20" s="110">
        <v>5.77919968674495</v>
      </c>
      <c r="R20" s="58"/>
    </row>
    <row r="21" spans="1:18" x14ac:dyDescent="0.25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17">
        <v>72.146892655367196</v>
      </c>
      <c r="G21" s="118">
        <v>67.479674796747901</v>
      </c>
      <c r="H21" s="91">
        <v>168.182839813866</v>
      </c>
      <c r="I21" s="92">
        <v>156.940906040268</v>
      </c>
      <c r="J21" s="91">
        <v>121.338692905258</v>
      </c>
      <c r="K21" s="92">
        <v>105.903213019042</v>
      </c>
      <c r="L21" s="117">
        <v>6.9164794772309497</v>
      </c>
      <c r="M21" s="118">
        <v>7.1631635481406501</v>
      </c>
      <c r="N21" s="118">
        <v>14.575081762099201</v>
      </c>
      <c r="O21" s="118">
        <v>15.081470239358399</v>
      </c>
      <c r="P21" s="118">
        <v>0.44197086266164598</v>
      </c>
      <c r="Q21" s="118">
        <v>7.3890191639039298</v>
      </c>
      <c r="R21" s="58"/>
    </row>
    <row r="22" spans="1:18" x14ac:dyDescent="0.25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19">
        <v>78.305896900842399</v>
      </c>
      <c r="G22" s="120">
        <v>71.599938106842998</v>
      </c>
      <c r="H22" s="121">
        <v>179.16958014459101</v>
      </c>
      <c r="I22" s="122">
        <v>167.89923069645999</v>
      </c>
      <c r="J22" s="121">
        <v>140.30034670569501</v>
      </c>
      <c r="K22" s="122">
        <v>120.21574526053099</v>
      </c>
      <c r="L22" s="119">
        <v>9.3658723335662195</v>
      </c>
      <c r="M22" s="120">
        <v>6.7125676522639699</v>
      </c>
      <c r="N22" s="120">
        <v>16.707130502445501</v>
      </c>
      <c r="O22" s="120">
        <v>16.829024917499702</v>
      </c>
      <c r="P22" s="120">
        <v>0.10444470233259801</v>
      </c>
      <c r="Q22" s="120">
        <v>9.4800991933784609</v>
      </c>
      <c r="R22" s="58"/>
    </row>
    <row r="23" spans="1:18" x14ac:dyDescent="0.25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17">
        <v>76.164336068415494</v>
      </c>
      <c r="G23" s="118">
        <v>72.015485958626996</v>
      </c>
      <c r="H23" s="91">
        <v>179.764106061755</v>
      </c>
      <c r="I23" s="92">
        <v>171.988197865682</v>
      </c>
      <c r="J23" s="91">
        <v>136.916137871258</v>
      </c>
      <c r="K23" s="92">
        <v>123.858136484456</v>
      </c>
      <c r="L23" s="117">
        <v>5.7610527160394698</v>
      </c>
      <c r="M23" s="118">
        <v>4.5211870887477303</v>
      </c>
      <c r="N23" s="118">
        <v>10.5427077763607</v>
      </c>
      <c r="O23" s="118">
        <v>10.5427077763607</v>
      </c>
      <c r="P23" s="118">
        <v>0</v>
      </c>
      <c r="Q23" s="118">
        <v>5.7610527160394698</v>
      </c>
      <c r="R23" s="58"/>
    </row>
    <row r="24" spans="1:18" x14ac:dyDescent="0.25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19">
        <v>72.543271597924402</v>
      </c>
      <c r="G24" s="120">
        <v>64.805106767596797</v>
      </c>
      <c r="H24" s="121">
        <v>110.221453065742</v>
      </c>
      <c r="I24" s="122">
        <v>103.49816042178701</v>
      </c>
      <c r="J24" s="121">
        <v>79.958248056660196</v>
      </c>
      <c r="K24" s="122">
        <v>67.072093363838306</v>
      </c>
      <c r="L24" s="119">
        <v>11.9406713703567</v>
      </c>
      <c r="M24" s="120">
        <v>6.4960503805620604</v>
      </c>
      <c r="N24" s="120">
        <v>19.2123937789145</v>
      </c>
      <c r="O24" s="120">
        <v>18.5389535248251</v>
      </c>
      <c r="P24" s="120">
        <v>-0.564907920009038</v>
      </c>
      <c r="Q24" s="120">
        <v>11.3083096520743</v>
      </c>
      <c r="R24" s="58"/>
    </row>
    <row r="25" spans="1:18" x14ac:dyDescent="0.25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17">
        <v>79.793601651186705</v>
      </c>
      <c r="G25" s="118">
        <v>76.166867079826105</v>
      </c>
      <c r="H25" s="91">
        <v>149.24452512748499</v>
      </c>
      <c r="I25" s="92">
        <v>138.80231488228199</v>
      </c>
      <c r="J25" s="91">
        <v>119.08758186643</v>
      </c>
      <c r="K25" s="92">
        <v>105.72137468010899</v>
      </c>
      <c r="L25" s="117">
        <v>4.7615645889172704</v>
      </c>
      <c r="M25" s="118">
        <v>7.5230807598983898</v>
      </c>
      <c r="N25" s="118">
        <v>12.642861698274601</v>
      </c>
      <c r="O25" s="118">
        <v>17.789987188881199</v>
      </c>
      <c r="P25" s="118">
        <v>4.5694200351493803</v>
      </c>
      <c r="Q25" s="118">
        <v>9.5485605103792199</v>
      </c>
      <c r="R25" s="58"/>
    </row>
    <row r="26" spans="1:18" x14ac:dyDescent="0.25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19">
        <v>59.146319158664802</v>
      </c>
      <c r="G26" s="120">
        <v>58.405048766494502</v>
      </c>
      <c r="H26" s="121">
        <v>152.29849002342399</v>
      </c>
      <c r="I26" s="122">
        <v>155.837575989334</v>
      </c>
      <c r="J26" s="121">
        <v>90.078950983081796</v>
      </c>
      <c r="K26" s="122">
        <v>91.017012253093995</v>
      </c>
      <c r="L26" s="119">
        <v>1.2691888934703399</v>
      </c>
      <c r="M26" s="120">
        <v>-2.2710093784779799</v>
      </c>
      <c r="N26" s="120">
        <v>-1.03064388380895</v>
      </c>
      <c r="O26" s="120">
        <v>-11.299900899061599</v>
      </c>
      <c r="P26" s="120">
        <v>-10.3761986722399</v>
      </c>
      <c r="Q26" s="120">
        <v>-9.2387033398821199</v>
      </c>
      <c r="R26" s="58"/>
    </row>
    <row r="27" spans="1:18" x14ac:dyDescent="0.25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17">
        <v>66.106141452186606</v>
      </c>
      <c r="G27" s="118">
        <v>64.238170763943899</v>
      </c>
      <c r="H27" s="91">
        <v>144.726187513106</v>
      </c>
      <c r="I27" s="92">
        <v>143.01556139260001</v>
      </c>
      <c r="J27" s="91">
        <v>95.672898235771001</v>
      </c>
      <c r="K27" s="92">
        <v>91.870580546391693</v>
      </c>
      <c r="L27" s="117">
        <v>2.9078827526190301</v>
      </c>
      <c r="M27" s="118">
        <v>1.19611188030802</v>
      </c>
      <c r="N27" s="118">
        <v>4.1387761639965603</v>
      </c>
      <c r="O27" s="118">
        <v>5.2454055062626601</v>
      </c>
      <c r="P27" s="118">
        <v>1.06264869151467</v>
      </c>
      <c r="Q27" s="118">
        <v>4.00143202215519</v>
      </c>
      <c r="R27" s="58"/>
    </row>
    <row r="28" spans="1:18" x14ac:dyDescent="0.25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19">
        <v>64.046289834845297</v>
      </c>
      <c r="G28" s="120">
        <v>67.820239364853606</v>
      </c>
      <c r="H28" s="121">
        <v>123.293586513701</v>
      </c>
      <c r="I28" s="122">
        <v>123.611919705242</v>
      </c>
      <c r="J28" s="121">
        <v>78.964967766341005</v>
      </c>
      <c r="K28" s="122">
        <v>83.833899827586194</v>
      </c>
      <c r="L28" s="119">
        <v>-5.5646361106240896</v>
      </c>
      <c r="M28" s="120">
        <v>-0.25752629058762699</v>
      </c>
      <c r="N28" s="120">
        <v>-5.80783200025133</v>
      </c>
      <c r="O28" s="120">
        <v>-4.0331484225809797</v>
      </c>
      <c r="P28" s="120">
        <v>1.88410949164592</v>
      </c>
      <c r="Q28" s="120">
        <v>-3.7853704561139798</v>
      </c>
      <c r="R28" s="58"/>
    </row>
    <row r="29" spans="1:18" x14ac:dyDescent="0.25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17">
        <v>69.019776851984801</v>
      </c>
      <c r="G29" s="118">
        <v>64.783080772317405</v>
      </c>
      <c r="H29" s="91">
        <v>93.275304758766097</v>
      </c>
      <c r="I29" s="92">
        <v>93.634529882678706</v>
      </c>
      <c r="J29" s="91">
        <v>64.378407202509194</v>
      </c>
      <c r="K29" s="92">
        <v>60.659333124675399</v>
      </c>
      <c r="L29" s="117">
        <v>6.5398187754569301</v>
      </c>
      <c r="M29" s="118">
        <v>-0.38364599508607</v>
      </c>
      <c r="N29" s="118">
        <v>6.13108302755293</v>
      </c>
      <c r="O29" s="118">
        <v>4.6280227949009998</v>
      </c>
      <c r="P29" s="118">
        <v>-1.41622999575131</v>
      </c>
      <c r="Q29" s="118">
        <v>5.0309699045398197</v>
      </c>
      <c r="R29" s="58"/>
    </row>
    <row r="30" spans="1:18" x14ac:dyDescent="0.25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19">
        <v>76.047691527143499</v>
      </c>
      <c r="G30" s="120">
        <v>71.751507032819802</v>
      </c>
      <c r="H30" s="121">
        <v>104.39289973165501</v>
      </c>
      <c r="I30" s="122">
        <v>97.917384368728094</v>
      </c>
      <c r="J30" s="121">
        <v>79.388390364169297</v>
      </c>
      <c r="K30" s="122">
        <v>70.257198931681103</v>
      </c>
      <c r="L30" s="119">
        <v>5.9875878179933402</v>
      </c>
      <c r="M30" s="120">
        <v>6.6132438122959298</v>
      </c>
      <c r="N30" s="120">
        <v>12.9968054111685</v>
      </c>
      <c r="O30" s="120">
        <v>11.8804605486</v>
      </c>
      <c r="P30" s="120">
        <v>-0.98794373744139297</v>
      </c>
      <c r="Q30" s="120">
        <v>4.9404900816802799</v>
      </c>
      <c r="R30" s="58"/>
    </row>
    <row r="31" spans="1:18" x14ac:dyDescent="0.25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17">
        <v>71.497404649063398</v>
      </c>
      <c r="G31" s="118">
        <v>69.342134958248707</v>
      </c>
      <c r="H31" s="91">
        <v>197.204678114297</v>
      </c>
      <c r="I31" s="92">
        <v>189.415727327464</v>
      </c>
      <c r="J31" s="91">
        <v>140.99622669826201</v>
      </c>
      <c r="K31" s="92">
        <v>131.344909275558</v>
      </c>
      <c r="L31" s="117">
        <v>3.1081674830352601</v>
      </c>
      <c r="M31" s="118">
        <v>4.1120929590855102</v>
      </c>
      <c r="N31" s="118">
        <v>7.3480711783472596</v>
      </c>
      <c r="O31" s="118">
        <v>7.3480711783472596</v>
      </c>
      <c r="P31" s="118">
        <v>0</v>
      </c>
      <c r="Q31" s="118">
        <v>3.1081674830352601</v>
      </c>
      <c r="R31" s="58"/>
    </row>
    <row r="32" spans="1:18" x14ac:dyDescent="0.25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19">
        <v>68.005142165759196</v>
      </c>
      <c r="G32" s="120">
        <v>64.958845373454295</v>
      </c>
      <c r="H32" s="121">
        <v>114.765608109084</v>
      </c>
      <c r="I32" s="122">
        <v>110.219430683231</v>
      </c>
      <c r="J32" s="121">
        <v>78.046514951981194</v>
      </c>
      <c r="K32" s="122">
        <v>71.597269549021803</v>
      </c>
      <c r="L32" s="119">
        <v>4.6895796481471903</v>
      </c>
      <c r="M32" s="120">
        <v>4.1246605953892104</v>
      </c>
      <c r="N32" s="120">
        <v>9.0076694873729206</v>
      </c>
      <c r="O32" s="120">
        <v>10.3722997818628</v>
      </c>
      <c r="P32" s="120">
        <v>1.25186631445963</v>
      </c>
      <c r="Q32" s="120">
        <v>6.0001532305117298</v>
      </c>
      <c r="R32" s="58"/>
    </row>
    <row r="33" spans="1:18" x14ac:dyDescent="0.25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17">
        <v>65.662478583666399</v>
      </c>
      <c r="G33" s="118">
        <v>61.088648443432</v>
      </c>
      <c r="H33" s="91">
        <v>98.152401214756793</v>
      </c>
      <c r="I33" s="92">
        <v>95.371210015070702</v>
      </c>
      <c r="J33" s="91">
        <v>64.449299426994003</v>
      </c>
      <c r="K33" s="92">
        <v>58.260983202353799</v>
      </c>
      <c r="L33" s="117">
        <v>7.48720139793204</v>
      </c>
      <c r="M33" s="118">
        <v>2.9161748071001399</v>
      </c>
      <c r="N33" s="118">
        <v>10.6217160859555</v>
      </c>
      <c r="O33" s="118">
        <v>10.3067339786492</v>
      </c>
      <c r="P33" s="118">
        <v>-0.28473804100227701</v>
      </c>
      <c r="Q33" s="118">
        <v>7.1811444463433904</v>
      </c>
      <c r="R33" s="58"/>
    </row>
    <row r="34" spans="1:18" x14ac:dyDescent="0.25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19">
        <v>69.942965779467599</v>
      </c>
      <c r="G34" s="120">
        <v>68.683495145630999</v>
      </c>
      <c r="H34" s="121">
        <v>102.24966189099401</v>
      </c>
      <c r="I34" s="122">
        <v>96.333867965245503</v>
      </c>
      <c r="J34" s="121">
        <v>71.516446026039802</v>
      </c>
      <c r="K34" s="122">
        <v>66.165467527508</v>
      </c>
      <c r="L34" s="119">
        <v>1.83373113317272</v>
      </c>
      <c r="M34" s="120">
        <v>6.1409284716808097</v>
      </c>
      <c r="N34" s="120">
        <v>8.0872677221046203</v>
      </c>
      <c r="O34" s="120">
        <v>21.435520590310102</v>
      </c>
      <c r="P34" s="120">
        <v>12.3495145631067</v>
      </c>
      <c r="Q34" s="120">
        <v>14.409702589618901</v>
      </c>
      <c r="R34" s="58"/>
    </row>
    <row r="35" spans="1:18" x14ac:dyDescent="0.25">
      <c r="A35" s="40" t="s">
        <v>63</v>
      </c>
      <c r="B35" s="40" t="s">
        <v>46</v>
      </c>
      <c r="C35" s="41" t="s">
        <v>11</v>
      </c>
      <c r="D35" s="42" t="s">
        <v>12</v>
      </c>
      <c r="E35" s="19"/>
      <c r="F35" s="117">
        <v>53.498800709145797</v>
      </c>
      <c r="G35" s="118">
        <v>54.7558079504388</v>
      </c>
      <c r="H35" s="91">
        <v>116.709992722547</v>
      </c>
      <c r="I35" s="92">
        <v>111.932653605124</v>
      </c>
      <c r="J35" s="91">
        <v>62.438446414294098</v>
      </c>
      <c r="K35" s="92">
        <v>61.289628841851602</v>
      </c>
      <c r="L35" s="117">
        <v>-2.2956601104866898</v>
      </c>
      <c r="M35" s="118">
        <v>4.2680477622522499</v>
      </c>
      <c r="N35" s="118">
        <v>1.8744077817910101</v>
      </c>
      <c r="O35" s="118">
        <v>0.86460466903397104</v>
      </c>
      <c r="P35" s="118">
        <v>-0.99122354155911196</v>
      </c>
      <c r="Q35" s="118">
        <v>-3.2641285285964798</v>
      </c>
      <c r="R35" s="58"/>
    </row>
    <row r="36" spans="1:18" x14ac:dyDescent="0.25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19">
        <v>64.109753999655894</v>
      </c>
      <c r="G36" s="120">
        <v>63.467565489917803</v>
      </c>
      <c r="H36" s="121">
        <v>109.221010098299</v>
      </c>
      <c r="I36" s="122">
        <v>109.955232833317</v>
      </c>
      <c r="J36" s="121">
        <v>70.021320889959199</v>
      </c>
      <c r="K36" s="122">
        <v>69.785909408077501</v>
      </c>
      <c r="L36" s="119">
        <v>1.01183731372232</v>
      </c>
      <c r="M36" s="120">
        <v>-0.66774696946998602</v>
      </c>
      <c r="N36" s="120">
        <v>0.33733383125398603</v>
      </c>
      <c r="O36" s="120">
        <v>3.4700942985771501</v>
      </c>
      <c r="P36" s="120">
        <v>3.1222281355330801</v>
      </c>
      <c r="Q36" s="120">
        <v>4.1656573185502603</v>
      </c>
      <c r="R36" s="58"/>
    </row>
    <row r="37" spans="1:18" x14ac:dyDescent="0.25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17">
        <v>71.8910496135627</v>
      </c>
      <c r="G37" s="118">
        <v>71.584970562942303</v>
      </c>
      <c r="H37" s="91">
        <v>198.184497147613</v>
      </c>
      <c r="I37" s="92">
        <v>187.9385952964</v>
      </c>
      <c r="J37" s="91">
        <v>142.47691517077999</v>
      </c>
      <c r="K37" s="92">
        <v>134.535788119335</v>
      </c>
      <c r="L37" s="117">
        <v>0.427574459014681</v>
      </c>
      <c r="M37" s="118">
        <v>5.4517284409056801</v>
      </c>
      <c r="N37" s="118">
        <v>5.9026130983085103</v>
      </c>
      <c r="O37" s="118">
        <v>12.396740394870699</v>
      </c>
      <c r="P37" s="118">
        <v>6.1321690811668903</v>
      </c>
      <c r="Q37" s="118">
        <v>6.5859631289562399</v>
      </c>
      <c r="R37" s="58"/>
    </row>
    <row r="38" spans="1:18" x14ac:dyDescent="0.25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19">
        <v>63.396313152208798</v>
      </c>
      <c r="G38" s="120">
        <v>65.549473684210497</v>
      </c>
      <c r="H38" s="121">
        <v>120.736068843995</v>
      </c>
      <c r="I38" s="122">
        <v>122.584185580107</v>
      </c>
      <c r="J38" s="121">
        <v>76.542216292005705</v>
      </c>
      <c r="K38" s="122">
        <v>80.353288467836194</v>
      </c>
      <c r="L38" s="119">
        <v>-3.28478691129488</v>
      </c>
      <c r="M38" s="120">
        <v>-1.50763063552307</v>
      </c>
      <c r="N38" s="120">
        <v>-4.7428950930316303</v>
      </c>
      <c r="O38" s="120">
        <v>-3.0583483957294502</v>
      </c>
      <c r="P38" s="120">
        <v>1.76842105263157</v>
      </c>
      <c r="Q38" s="120">
        <v>-1.57445472193673</v>
      </c>
      <c r="R38" s="58"/>
    </row>
    <row r="39" spans="1:18" x14ac:dyDescent="0.25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17">
        <v>62.406806670081302</v>
      </c>
      <c r="G39" s="118">
        <v>63.393950199084799</v>
      </c>
      <c r="H39" s="91">
        <v>112.18081218366601</v>
      </c>
      <c r="I39" s="92">
        <v>105.482958761823</v>
      </c>
      <c r="J39" s="91">
        <v>70.008462580388098</v>
      </c>
      <c r="K39" s="92">
        <v>66.8698143459915</v>
      </c>
      <c r="L39" s="117">
        <v>-1.55715730902295</v>
      </c>
      <c r="M39" s="118">
        <v>6.34970188593869</v>
      </c>
      <c r="N39" s="118">
        <v>4.6936697298976702</v>
      </c>
      <c r="O39" s="118">
        <v>9.3226642196488907</v>
      </c>
      <c r="P39" s="118">
        <v>4.4214655018719897</v>
      </c>
      <c r="Q39" s="118">
        <v>2.7954590196207101</v>
      </c>
      <c r="R39" s="58"/>
    </row>
    <row r="40" spans="1:18" x14ac:dyDescent="0.25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19">
        <v>57.17703983562</v>
      </c>
      <c r="G40" s="120">
        <v>58.510967568294902</v>
      </c>
      <c r="H40" s="121">
        <v>115.692590450135</v>
      </c>
      <c r="I40" s="122">
        <v>119.698736071021</v>
      </c>
      <c r="J40" s="121">
        <v>66.149598528534398</v>
      </c>
      <c r="K40" s="122">
        <v>70.036888642174603</v>
      </c>
      <c r="L40" s="119">
        <v>-2.2797909317051102</v>
      </c>
      <c r="M40" s="120">
        <v>-3.3468570783486902</v>
      </c>
      <c r="N40" s="120">
        <v>-5.5503466658844802</v>
      </c>
      <c r="O40" s="120">
        <v>-4.1204467869868902</v>
      </c>
      <c r="P40" s="120">
        <v>1.51392813887767</v>
      </c>
      <c r="Q40" s="120">
        <v>-0.80037718925010604</v>
      </c>
      <c r="R40" s="58"/>
    </row>
    <row r="41" spans="1:18" x14ac:dyDescent="0.25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17">
        <v>61.065430190623303</v>
      </c>
      <c r="G41" s="118">
        <v>57.917927001411499</v>
      </c>
      <c r="H41" s="91">
        <v>122.843967163876</v>
      </c>
      <c r="I41" s="92">
        <v>117.410618003934</v>
      </c>
      <c r="J41" s="91">
        <v>75.015197011849494</v>
      </c>
      <c r="K41" s="92">
        <v>68.001796027424803</v>
      </c>
      <c r="L41" s="117">
        <v>5.4344196212946301</v>
      </c>
      <c r="M41" s="118">
        <v>4.6276471858452197</v>
      </c>
      <c r="N41" s="118">
        <v>10.3135525738117</v>
      </c>
      <c r="O41" s="118">
        <v>7.9444472402543598</v>
      </c>
      <c r="P41" s="118">
        <v>-2.14761040532365</v>
      </c>
      <c r="Q41" s="118">
        <v>3.1700990547151</v>
      </c>
      <c r="R41" s="58"/>
    </row>
    <row r="42" spans="1:18" x14ac:dyDescent="0.25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19">
        <v>63.370339531871501</v>
      </c>
      <c r="G42" s="120">
        <v>62.684513850157998</v>
      </c>
      <c r="H42" s="121">
        <v>130.02837452735099</v>
      </c>
      <c r="I42" s="122">
        <v>127.362399015362</v>
      </c>
      <c r="J42" s="121">
        <v>82.399422425756299</v>
      </c>
      <c r="K42" s="122">
        <v>79.836500650678502</v>
      </c>
      <c r="L42" s="119">
        <v>1.09409109138658</v>
      </c>
      <c r="M42" s="120">
        <v>2.0932202381546401</v>
      </c>
      <c r="N42" s="120">
        <v>3.2102130656899801</v>
      </c>
      <c r="O42" s="120">
        <v>3.69949739979949</v>
      </c>
      <c r="P42" s="120">
        <v>0.47406581148912402</v>
      </c>
      <c r="Q42" s="120">
        <v>1.5733436146865101</v>
      </c>
      <c r="R42" s="57"/>
    </row>
    <row r="43" spans="1:18" x14ac:dyDescent="0.25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17">
        <v>59.3765825990073</v>
      </c>
      <c r="G43" s="118">
        <v>56.421500743704101</v>
      </c>
      <c r="H43" s="91">
        <v>103.92051089598699</v>
      </c>
      <c r="I43" s="92">
        <v>104.11485914276599</v>
      </c>
      <c r="J43" s="91">
        <v>61.704447989466203</v>
      </c>
      <c r="K43" s="92">
        <v>58.743166025542301</v>
      </c>
      <c r="L43" s="117">
        <v>5.2375101979770999</v>
      </c>
      <c r="M43" s="118">
        <v>-0.18666715623435101</v>
      </c>
      <c r="N43" s="118">
        <v>5.0410663303987002</v>
      </c>
      <c r="O43" s="118">
        <v>6.38256633123315</v>
      </c>
      <c r="P43" s="118">
        <v>1.2771195568549001</v>
      </c>
      <c r="Q43" s="118">
        <v>6.5815190218626398</v>
      </c>
      <c r="R43" s="57"/>
    </row>
    <row r="44" spans="1:18" x14ac:dyDescent="0.25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19">
        <v>72.604735883424397</v>
      </c>
      <c r="G44" s="120">
        <v>67.609947323287997</v>
      </c>
      <c r="H44" s="121">
        <v>108.80366595584501</v>
      </c>
      <c r="I44" s="122">
        <v>104.87730657727801</v>
      </c>
      <c r="J44" s="121">
        <v>78.996614298724893</v>
      </c>
      <c r="K44" s="122">
        <v>70.907491730981207</v>
      </c>
      <c r="L44" s="119">
        <v>7.3876533822057304</v>
      </c>
      <c r="M44" s="120">
        <v>3.7437645060743798</v>
      </c>
      <c r="N44" s="120">
        <v>11.4079942334349</v>
      </c>
      <c r="O44" s="120">
        <v>19.883354323960798</v>
      </c>
      <c r="P44" s="120">
        <v>7.6074972436604096</v>
      </c>
      <c r="Q44" s="120">
        <v>15.5571661532886</v>
      </c>
      <c r="R44" s="57"/>
    </row>
    <row r="45" spans="1:18" x14ac:dyDescent="0.25">
      <c r="B45" s="19"/>
      <c r="C45" s="41"/>
      <c r="D45" s="42"/>
    </row>
    <row r="46" spans="1:18" x14ac:dyDescent="0.25">
      <c r="B46" s="19"/>
      <c r="C46" s="41"/>
      <c r="D46" s="42"/>
    </row>
    <row r="47" spans="1:18" x14ac:dyDescent="0.25">
      <c r="A47" s="33" t="s">
        <v>50</v>
      </c>
      <c r="B47" s="19" t="s">
        <v>50</v>
      </c>
      <c r="C47" s="41" t="s">
        <v>11</v>
      </c>
      <c r="D47" s="42" t="s">
        <v>12</v>
      </c>
      <c r="F47" s="109">
        <v>68.487016428192803</v>
      </c>
      <c r="G47" s="110">
        <v>65.642896391721095</v>
      </c>
      <c r="H47" s="111">
        <v>132.15895332791601</v>
      </c>
      <c r="I47" s="112">
        <v>126.833556337864</v>
      </c>
      <c r="J47" s="111">
        <v>90.511724077018101</v>
      </c>
      <c r="K47" s="112">
        <v>83.257219976799504</v>
      </c>
      <c r="L47" s="109">
        <v>4.3327156368902902</v>
      </c>
      <c r="M47" s="110">
        <v>4.1987287464102998</v>
      </c>
      <c r="N47" s="110">
        <v>8.7133633602469196</v>
      </c>
      <c r="O47" s="110">
        <v>12.7223304198713</v>
      </c>
      <c r="P47" s="110">
        <v>3.68764881860919</v>
      </c>
      <c r="Q47" s="110">
        <v>8.1801397924969592</v>
      </c>
      <c r="R47" s="58"/>
    </row>
    <row r="48" spans="1:18" x14ac:dyDescent="0.25">
      <c r="A48" s="40" t="s">
        <v>51</v>
      </c>
      <c r="B48" s="19" t="s">
        <v>51</v>
      </c>
      <c r="C48" s="41" t="s">
        <v>11</v>
      </c>
      <c r="D48" s="42" t="s">
        <v>12</v>
      </c>
      <c r="F48" s="117">
        <v>54.151681000781799</v>
      </c>
      <c r="G48" s="118">
        <v>60.755798801146703</v>
      </c>
      <c r="H48" s="91">
        <v>112.91320531331201</v>
      </c>
      <c r="I48" s="92">
        <v>116.377003689087</v>
      </c>
      <c r="J48" s="91">
        <v>61.144398749022599</v>
      </c>
      <c r="K48" s="92">
        <v>70.705778212144907</v>
      </c>
      <c r="L48" s="117">
        <v>-10.8699382292381</v>
      </c>
      <c r="M48" s="118">
        <v>-2.9763598184989299</v>
      </c>
      <c r="N48" s="118">
        <v>-13.522769573986301</v>
      </c>
      <c r="O48" s="118">
        <v>-13.522769573986301</v>
      </c>
      <c r="P48" s="118">
        <v>0</v>
      </c>
      <c r="Q48" s="118">
        <v>-10.8699382292381</v>
      </c>
      <c r="R48" s="58"/>
    </row>
    <row r="49" spans="1:18" x14ac:dyDescent="0.25">
      <c r="A49" s="40" t="s">
        <v>52</v>
      </c>
      <c r="B49" s="19" t="s">
        <v>52</v>
      </c>
      <c r="C49" s="41" t="s">
        <v>11</v>
      </c>
      <c r="D49" s="42" t="s">
        <v>12</v>
      </c>
      <c r="F49" s="119">
        <v>54.935469514908704</v>
      </c>
      <c r="G49" s="120">
        <v>54.067645749888698</v>
      </c>
      <c r="H49" s="121">
        <v>111.06173080038801</v>
      </c>
      <c r="I49" s="122">
        <v>111.544499958844</v>
      </c>
      <c r="J49" s="121">
        <v>61.012283266577597</v>
      </c>
      <c r="K49" s="122">
        <v>60.309485091232702</v>
      </c>
      <c r="L49" s="119">
        <v>1.6050703761626399</v>
      </c>
      <c r="M49" s="120">
        <v>-0.43280409041559098</v>
      </c>
      <c r="N49" s="120">
        <v>1.1653194755049701</v>
      </c>
      <c r="O49" s="120">
        <v>1.1653194755049701</v>
      </c>
      <c r="P49" s="120">
        <v>0</v>
      </c>
      <c r="Q49" s="120">
        <v>1.6050703761626399</v>
      </c>
      <c r="R49" s="58"/>
    </row>
    <row r="50" spans="1:18" x14ac:dyDescent="0.25">
      <c r="A50" s="40" t="s">
        <v>53</v>
      </c>
      <c r="B50" s="19" t="s">
        <v>53</v>
      </c>
      <c r="C50" s="41" t="s">
        <v>11</v>
      </c>
      <c r="D50" s="42" t="s">
        <v>12</v>
      </c>
      <c r="F50" s="117">
        <v>66.510829439553902</v>
      </c>
      <c r="G50" s="118">
        <v>64.673703928715994</v>
      </c>
      <c r="H50" s="91">
        <v>125.93038955712601</v>
      </c>
      <c r="I50" s="92">
        <v>125.785741935988</v>
      </c>
      <c r="J50" s="91">
        <v>83.757346610905998</v>
      </c>
      <c r="K50" s="92">
        <v>81.350298324220304</v>
      </c>
      <c r="L50" s="117">
        <v>2.8406066132577301</v>
      </c>
      <c r="M50" s="118">
        <v>0.114995244223227</v>
      </c>
      <c r="N50" s="118">
        <v>2.9588684199932902</v>
      </c>
      <c r="O50" s="118">
        <v>0.95984421793439501</v>
      </c>
      <c r="P50" s="118">
        <v>-1.94157553665451</v>
      </c>
      <c r="Q50" s="118">
        <v>0.84387855350761398</v>
      </c>
      <c r="R50" s="58"/>
    </row>
    <row r="51" spans="1:18" x14ac:dyDescent="0.25">
      <c r="A51" s="40" t="s">
        <v>54</v>
      </c>
      <c r="B51" s="19" t="s">
        <v>54</v>
      </c>
      <c r="C51" s="41" t="s">
        <v>11</v>
      </c>
      <c r="D51" s="42" t="s">
        <v>12</v>
      </c>
      <c r="F51" s="119">
        <v>77.192155983025799</v>
      </c>
      <c r="G51" s="120">
        <v>72.111562057574304</v>
      </c>
      <c r="H51" s="121">
        <v>172.00569782009899</v>
      </c>
      <c r="I51" s="122">
        <v>160.612563207167</v>
      </c>
      <c r="J51" s="121">
        <v>132.774906560983</v>
      </c>
      <c r="K51" s="122">
        <v>115.820228189397</v>
      </c>
      <c r="L51" s="119">
        <v>7.0454636960923196</v>
      </c>
      <c r="M51" s="120">
        <v>7.0935513296279504</v>
      </c>
      <c r="N51" s="120">
        <v>14.638788609412799</v>
      </c>
      <c r="O51" s="120">
        <v>15.759749298411</v>
      </c>
      <c r="P51" s="120">
        <v>0.97781972628598302</v>
      </c>
      <c r="Q51" s="120">
        <v>8.0921753562070204</v>
      </c>
      <c r="R51" s="58"/>
    </row>
    <row r="52" spans="1:18" x14ac:dyDescent="0.25">
      <c r="A52" s="40" t="s">
        <v>55</v>
      </c>
      <c r="B52" s="19" t="s">
        <v>55</v>
      </c>
      <c r="C52" s="41" t="s">
        <v>11</v>
      </c>
      <c r="D52" s="42" t="s">
        <v>12</v>
      </c>
      <c r="F52" s="117">
        <v>60.803387196183998</v>
      </c>
      <c r="G52" s="118">
        <v>59.651470102411601</v>
      </c>
      <c r="H52" s="91">
        <v>107.91250445129999</v>
      </c>
      <c r="I52" s="92">
        <v>104.788389868837</v>
      </c>
      <c r="J52" s="91">
        <v>65.614457914623301</v>
      </c>
      <c r="K52" s="92">
        <v>62.507815053408201</v>
      </c>
      <c r="L52" s="117">
        <v>1.9310791365154301</v>
      </c>
      <c r="M52" s="118">
        <v>2.9813556505381098</v>
      </c>
      <c r="N52" s="118">
        <v>4.9700071240064201</v>
      </c>
      <c r="O52" s="118">
        <v>7.8396034535444201</v>
      </c>
      <c r="P52" s="118">
        <v>2.73372976544433</v>
      </c>
      <c r="Q52" s="118">
        <v>4.7175993871089803</v>
      </c>
      <c r="R52" s="58"/>
    </row>
    <row r="53" spans="1:18" x14ac:dyDescent="0.25">
      <c r="A53" s="40" t="s">
        <v>56</v>
      </c>
      <c r="B53" s="19" t="s">
        <v>56</v>
      </c>
      <c r="C53" s="41" t="s">
        <v>11</v>
      </c>
      <c r="D53" s="42" t="s">
        <v>12</v>
      </c>
      <c r="F53" s="119">
        <v>61.460539160471498</v>
      </c>
      <c r="G53" s="120">
        <v>61.857067151184701</v>
      </c>
      <c r="H53" s="121">
        <v>111.237630945544</v>
      </c>
      <c r="I53" s="122">
        <v>110.619062503824</v>
      </c>
      <c r="J53" s="121">
        <v>68.367247728467305</v>
      </c>
      <c r="K53" s="122">
        <v>68.425707775001797</v>
      </c>
      <c r="L53" s="119">
        <v>-0.64103910672658704</v>
      </c>
      <c r="M53" s="120">
        <v>0.55918792631126002</v>
      </c>
      <c r="N53" s="120">
        <v>-8.5435793703075802E-2</v>
      </c>
      <c r="O53" s="120">
        <v>0.73149000948263598</v>
      </c>
      <c r="P53" s="120">
        <v>0.81762434703611098</v>
      </c>
      <c r="Q53" s="120">
        <v>0.171343948498904</v>
      </c>
      <c r="R53" s="58"/>
    </row>
    <row r="54" spans="1:18" x14ac:dyDescent="0.25">
      <c r="A54" s="40" t="s">
        <v>57</v>
      </c>
      <c r="B54" s="19" t="s">
        <v>57</v>
      </c>
      <c r="C54" s="41" t="s">
        <v>11</v>
      </c>
      <c r="D54" s="42" t="s">
        <v>12</v>
      </c>
      <c r="F54" s="117">
        <v>57.776013909362298</v>
      </c>
      <c r="G54" s="118">
        <v>59.922401004222202</v>
      </c>
      <c r="H54" s="91">
        <v>126.698187991469</v>
      </c>
      <c r="I54" s="92">
        <v>125.643569796229</v>
      </c>
      <c r="J54" s="91">
        <v>73.201162716861305</v>
      </c>
      <c r="K54" s="92">
        <v>75.288643729316405</v>
      </c>
      <c r="L54" s="117">
        <v>-3.5819444129228</v>
      </c>
      <c r="M54" s="118">
        <v>0.83937299533140697</v>
      </c>
      <c r="N54" s="118">
        <v>-2.7726372917012401</v>
      </c>
      <c r="O54" s="118">
        <v>-2.1513052921959699</v>
      </c>
      <c r="P54" s="118">
        <v>0.63905055346342499</v>
      </c>
      <c r="Q54" s="118">
        <v>-2.96578429505491</v>
      </c>
      <c r="R54" s="58"/>
    </row>
    <row r="55" spans="1:18" x14ac:dyDescent="0.25">
      <c r="A55" s="40" t="s">
        <v>58</v>
      </c>
      <c r="B55" s="19" t="s">
        <v>58</v>
      </c>
      <c r="C55" s="41" t="s">
        <v>11</v>
      </c>
      <c r="D55" s="42" t="s">
        <v>12</v>
      </c>
      <c r="F55" s="119">
        <v>52.890662796323099</v>
      </c>
      <c r="G55" s="120">
        <v>55.048719691819599</v>
      </c>
      <c r="H55" s="121">
        <v>93.612154127601102</v>
      </c>
      <c r="I55" s="122">
        <v>91.071258387189701</v>
      </c>
      <c r="J55" s="121">
        <v>49.5120887760038</v>
      </c>
      <c r="K55" s="122">
        <v>50.133561749376803</v>
      </c>
      <c r="L55" s="119">
        <v>-3.9202671880071698</v>
      </c>
      <c r="M55" s="120">
        <v>2.79000837960186</v>
      </c>
      <c r="N55" s="120">
        <v>-1.2396345914534901</v>
      </c>
      <c r="O55" s="120">
        <v>-7.4834918198660096</v>
      </c>
      <c r="P55" s="120">
        <v>-6.3222297756628096</v>
      </c>
      <c r="Q55" s="120">
        <v>-9.9946486642242593</v>
      </c>
      <c r="R55" s="58"/>
    </row>
    <row r="56" spans="1:18" x14ac:dyDescent="0.25">
      <c r="A56" s="40" t="s">
        <v>59</v>
      </c>
      <c r="B56" s="19" t="s">
        <v>59</v>
      </c>
      <c r="C56" s="41" t="s">
        <v>11</v>
      </c>
      <c r="D56" s="42" t="s">
        <v>12</v>
      </c>
      <c r="F56" s="117">
        <v>60.785704724936402</v>
      </c>
      <c r="G56" s="118">
        <v>59.978603296002902</v>
      </c>
      <c r="H56" s="91">
        <v>123.679630061876</v>
      </c>
      <c r="I56" s="92">
        <v>122.90388086437</v>
      </c>
      <c r="J56" s="91">
        <v>75.179534734305903</v>
      </c>
      <c r="K56" s="92">
        <v>73.716031139033007</v>
      </c>
      <c r="L56" s="117">
        <v>1.34564892241712</v>
      </c>
      <c r="M56" s="118">
        <v>0.63118364696858997</v>
      </c>
      <c r="N56" s="118">
        <v>1.98532608532962</v>
      </c>
      <c r="O56" s="118">
        <v>4.0606898639029803</v>
      </c>
      <c r="P56" s="118">
        <v>2.0349631248292801</v>
      </c>
      <c r="Q56" s="118">
        <v>3.4079955066072598</v>
      </c>
      <c r="R56" s="58"/>
    </row>
    <row r="57" spans="1:18" x14ac:dyDescent="0.25">
      <c r="A57" s="63" t="s">
        <v>65</v>
      </c>
      <c r="B57" s="19" t="s">
        <v>71</v>
      </c>
      <c r="C57" s="41" t="s">
        <v>11</v>
      </c>
      <c r="D57" s="42" t="s">
        <v>12</v>
      </c>
      <c r="F57" s="119">
        <v>66.260501132296</v>
      </c>
      <c r="G57" s="120">
        <v>64.570853649098297</v>
      </c>
      <c r="H57" s="121">
        <v>329.95964103016399</v>
      </c>
      <c r="I57" s="122">
        <v>313.78682316137599</v>
      </c>
      <c r="J57" s="121">
        <v>218.63291168091101</v>
      </c>
      <c r="K57" s="122">
        <v>202.61483035368701</v>
      </c>
      <c r="L57" s="119">
        <v>2.61673400258853</v>
      </c>
      <c r="M57" s="120">
        <v>5.1540780794576602</v>
      </c>
      <c r="N57" s="120">
        <v>7.9056805956713303</v>
      </c>
      <c r="O57" s="120">
        <v>14.3193918175175</v>
      </c>
      <c r="P57" s="120">
        <v>5.9438123984211702</v>
      </c>
      <c r="Q57" s="120">
        <v>8.7160801610892698</v>
      </c>
    </row>
    <row r="58" spans="1:18" x14ac:dyDescent="0.25">
      <c r="A58" s="19" t="s">
        <v>66</v>
      </c>
      <c r="B58" t="s">
        <v>72</v>
      </c>
      <c r="C58" s="41" t="s">
        <v>11</v>
      </c>
      <c r="D58" s="42" t="s">
        <v>12</v>
      </c>
      <c r="F58" s="117">
        <v>73.730357866991</v>
      </c>
      <c r="G58" s="118">
        <v>73.241240852276405</v>
      </c>
      <c r="H58" s="91">
        <v>213.15078053679699</v>
      </c>
      <c r="I58" s="92">
        <v>204.560550190199</v>
      </c>
      <c r="J58" s="91">
        <v>157.15683328606499</v>
      </c>
      <c r="K58" s="92">
        <v>149.82268525354499</v>
      </c>
      <c r="L58" s="117">
        <v>0.66781639554850503</v>
      </c>
      <c r="M58" s="118">
        <v>4.1993582529039797</v>
      </c>
      <c r="N58" s="118">
        <v>4.8952186513731899</v>
      </c>
      <c r="O58" s="118">
        <v>7.2144484711762402</v>
      </c>
      <c r="P58" s="118">
        <v>2.2109966971051001</v>
      </c>
      <c r="Q58" s="118">
        <v>2.89357849110191</v>
      </c>
    </row>
    <row r="59" spans="1:18" x14ac:dyDescent="0.25">
      <c r="A59" s="63" t="s">
        <v>67</v>
      </c>
      <c r="B59" t="s">
        <v>73</v>
      </c>
      <c r="C59" s="41" t="s">
        <v>11</v>
      </c>
      <c r="D59" s="42" t="s">
        <v>12</v>
      </c>
      <c r="F59" s="119">
        <v>75.24956330002</v>
      </c>
      <c r="G59" s="120">
        <v>71.307091026793003</v>
      </c>
      <c r="H59" s="121">
        <v>161.90700559392701</v>
      </c>
      <c r="I59" s="122">
        <v>154.96598686706201</v>
      </c>
      <c r="J59" s="121">
        <v>121.834314661569</v>
      </c>
      <c r="K59" s="122">
        <v>110.50173731586401</v>
      </c>
      <c r="L59" s="119">
        <v>5.5288642636475602</v>
      </c>
      <c r="M59" s="120">
        <v>4.4790594808521398</v>
      </c>
      <c r="N59" s="120">
        <v>10.255564863484</v>
      </c>
      <c r="O59" s="120">
        <v>11.6042372415932</v>
      </c>
      <c r="P59" s="120">
        <v>1.2232238615612001</v>
      </c>
      <c r="Q59" s="120">
        <v>6.8197185121550303</v>
      </c>
    </row>
    <row r="60" spans="1:18" x14ac:dyDescent="0.25">
      <c r="A60" s="19" t="s">
        <v>68</v>
      </c>
      <c r="B60" t="s">
        <v>74</v>
      </c>
      <c r="C60" s="41" t="s">
        <v>11</v>
      </c>
      <c r="D60" s="42" t="s">
        <v>12</v>
      </c>
      <c r="F60" s="117">
        <v>72.689700397557203</v>
      </c>
      <c r="G60" s="118">
        <v>68.754540186259803</v>
      </c>
      <c r="H60" s="91">
        <v>132.50164703059801</v>
      </c>
      <c r="I60" s="92">
        <v>125.75128686642201</v>
      </c>
      <c r="J60" s="91">
        <v>96.315050248370795</v>
      </c>
      <c r="K60" s="92">
        <v>86.459719063313599</v>
      </c>
      <c r="L60" s="117">
        <v>5.72349142418354</v>
      </c>
      <c r="M60" s="118">
        <v>5.3680247195767903</v>
      </c>
      <c r="N60" s="118">
        <v>11.3987545782333</v>
      </c>
      <c r="O60" s="118">
        <v>10.924125344005899</v>
      </c>
      <c r="P60" s="118">
        <v>-0.426063321824726</v>
      </c>
      <c r="Q60" s="118">
        <v>5.2730424046725801</v>
      </c>
    </row>
    <row r="61" spans="1:18" x14ac:dyDescent="0.25">
      <c r="A61" s="63" t="s">
        <v>69</v>
      </c>
      <c r="B61" t="s">
        <v>75</v>
      </c>
      <c r="C61" s="41" t="s">
        <v>11</v>
      </c>
      <c r="D61" s="42" t="s">
        <v>12</v>
      </c>
      <c r="F61" s="119">
        <v>64.9175553556897</v>
      </c>
      <c r="G61" s="120">
        <v>61.9144962427956</v>
      </c>
      <c r="H61" s="121">
        <v>93.351702292359306</v>
      </c>
      <c r="I61" s="122">
        <v>90.027197494408796</v>
      </c>
      <c r="J61" s="121">
        <v>60.601643011121098</v>
      </c>
      <c r="K61" s="122">
        <v>55.739885810169902</v>
      </c>
      <c r="L61" s="119">
        <v>4.8503327897843196</v>
      </c>
      <c r="M61" s="120">
        <v>3.69277828309274</v>
      </c>
      <c r="N61" s="120">
        <v>8.7222231087959408</v>
      </c>
      <c r="O61" s="120">
        <v>11.1208223842099</v>
      </c>
      <c r="P61" s="120">
        <v>2.2061720288903399</v>
      </c>
      <c r="Q61" s="120">
        <v>7.1635115039909802</v>
      </c>
    </row>
    <row r="62" spans="1:18" x14ac:dyDescent="0.25">
      <c r="A62" s="19" t="s">
        <v>70</v>
      </c>
      <c r="B62" t="s">
        <v>76</v>
      </c>
      <c r="C62" s="41" t="s">
        <v>11</v>
      </c>
      <c r="D62" s="42" t="s">
        <v>12</v>
      </c>
      <c r="F62" s="117">
        <v>56.575251168805302</v>
      </c>
      <c r="G62" s="118">
        <v>55.526563444183502</v>
      </c>
      <c r="H62" s="91">
        <v>66.504591222520901</v>
      </c>
      <c r="I62" s="92">
        <v>66.223308860459099</v>
      </c>
      <c r="J62" s="91">
        <v>37.6251395229284</v>
      </c>
      <c r="K62" s="92">
        <v>36.771527609240401</v>
      </c>
      <c r="L62" s="117">
        <v>1.88862349760923</v>
      </c>
      <c r="M62" s="118">
        <v>0.42474827504388601</v>
      </c>
      <c r="N62" s="118">
        <v>2.3213936683812801</v>
      </c>
      <c r="O62" s="118">
        <v>1.8987162122932899</v>
      </c>
      <c r="P62" s="118">
        <v>-0.41308805610865101</v>
      </c>
      <c r="Q62" s="118">
        <v>1.4677337634070899</v>
      </c>
    </row>
  </sheetData>
  <sheetProtection selectLockedCells="1" selectUnlockedCells="1"/>
  <mergeCells count="6">
    <mergeCell ref="C6:D6"/>
    <mergeCell ref="F7:G7"/>
    <mergeCell ref="H7:I7"/>
    <mergeCell ref="J7:K7"/>
    <mergeCell ref="F1:Q1"/>
    <mergeCell ref="F6:Q6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A54F0F"/>
  </sheetPr>
  <dimension ref="A1:R62"/>
  <sheetViews>
    <sheetView workbookViewId="0">
      <selection activeCell="U11" sqref="U11"/>
    </sheetView>
  </sheetViews>
  <sheetFormatPr defaultColWidth="8.81640625" defaultRowHeight="12.5" x14ac:dyDescent="0.25"/>
  <cols>
    <col min="1" max="1" width="50.54296875" bestFit="1" customWidth="1"/>
    <col min="2" max="2" width="21.7265625" customWidth="1"/>
    <col min="12" max="12" width="12.1796875" customWidth="1"/>
  </cols>
  <sheetData>
    <row r="1" spans="1:18" ht="25" x14ac:dyDescent="0.5">
      <c r="A1" s="43" t="s">
        <v>87</v>
      </c>
      <c r="B1" s="56" t="s">
        <v>60</v>
      </c>
      <c r="D1" s="46"/>
      <c r="E1" s="1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8" ht="25" x14ac:dyDescent="0.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5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5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5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3" x14ac:dyDescent="0.25">
      <c r="A6" s="2"/>
      <c r="B6" s="27"/>
      <c r="C6" s="140" t="s">
        <v>0</v>
      </c>
      <c r="D6" s="141"/>
      <c r="E6" s="28"/>
      <c r="F6" s="144" t="s">
        <v>91</v>
      </c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</row>
    <row r="7" spans="1:18" ht="13" x14ac:dyDescent="0.3">
      <c r="A7" s="4"/>
      <c r="B7" s="29"/>
      <c r="C7" s="3"/>
      <c r="D7" s="17"/>
      <c r="E7" s="30"/>
      <c r="F7" s="142" t="s">
        <v>1</v>
      </c>
      <c r="G7" s="143"/>
      <c r="H7" s="142" t="s">
        <v>2</v>
      </c>
      <c r="I7" s="143"/>
      <c r="J7" s="142" t="s">
        <v>3</v>
      </c>
      <c r="K7" s="143"/>
      <c r="L7" s="49" t="s">
        <v>84</v>
      </c>
      <c r="M7" s="50"/>
      <c r="N7" s="50"/>
      <c r="O7" s="50"/>
      <c r="P7" s="50"/>
      <c r="Q7" s="51"/>
    </row>
    <row r="8" spans="1:18" x14ac:dyDescent="0.25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5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09">
        <v>60.634230287060099</v>
      </c>
      <c r="G9" s="110">
        <v>59.778582389018098</v>
      </c>
      <c r="H9" s="111">
        <v>162.80901299398701</v>
      </c>
      <c r="I9" s="112">
        <v>158.852182328048</v>
      </c>
      <c r="J9" s="111">
        <v>98.717991866864196</v>
      </c>
      <c r="K9" s="112">
        <v>94.959582689725593</v>
      </c>
      <c r="L9" s="109">
        <v>1.4313619758891101</v>
      </c>
      <c r="M9" s="110">
        <v>2.4908884523653398</v>
      </c>
      <c r="N9" s="110">
        <v>3.9579040584234302</v>
      </c>
      <c r="O9" s="110">
        <v>4.5200560052564196</v>
      </c>
      <c r="P9" s="110">
        <v>0.54074959660313304</v>
      </c>
      <c r="Q9" s="110">
        <v>1.9798516566027999</v>
      </c>
      <c r="R9" s="58"/>
    </row>
    <row r="10" spans="1:18" x14ac:dyDescent="0.25">
      <c r="A10" s="36"/>
      <c r="B10" s="19"/>
      <c r="C10" s="37"/>
      <c r="D10" s="38"/>
      <c r="E10" s="1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57"/>
    </row>
    <row r="11" spans="1:18" x14ac:dyDescent="0.25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09">
        <v>59.974162687224002</v>
      </c>
      <c r="G11" s="110">
        <v>58.538931064567699</v>
      </c>
      <c r="H11" s="111">
        <v>130.04545438768099</v>
      </c>
      <c r="I11" s="112">
        <v>127.410617820749</v>
      </c>
      <c r="J11" s="111">
        <v>77.993672381807897</v>
      </c>
      <c r="K11" s="112">
        <v>74.584813735028504</v>
      </c>
      <c r="L11" s="109">
        <v>2.4517557744149601</v>
      </c>
      <c r="M11" s="110">
        <v>2.0679882195052399</v>
      </c>
      <c r="N11" s="110">
        <v>4.5704460145061496</v>
      </c>
      <c r="O11" s="110">
        <v>5.2251058511162096</v>
      </c>
      <c r="P11" s="110">
        <v>0.62604670971685406</v>
      </c>
      <c r="Q11" s="110">
        <v>3.0931516204878302</v>
      </c>
      <c r="R11" s="58"/>
    </row>
    <row r="12" spans="1:18" x14ac:dyDescent="0.25">
      <c r="A12" s="36"/>
      <c r="B12" s="19"/>
      <c r="C12" s="37"/>
      <c r="D12" s="38"/>
      <c r="E12" s="1"/>
      <c r="F12" s="113"/>
      <c r="G12" s="113"/>
      <c r="H12" s="114"/>
      <c r="I12" s="114"/>
      <c r="J12" s="114"/>
      <c r="K12" s="114"/>
      <c r="L12" s="113"/>
      <c r="M12" s="113"/>
      <c r="N12" s="113"/>
      <c r="O12" s="113"/>
      <c r="P12" s="113"/>
      <c r="Q12" s="113"/>
      <c r="R12" s="57"/>
    </row>
    <row r="13" spans="1:18" ht="13" x14ac:dyDescent="0.3">
      <c r="A13" s="39" t="s">
        <v>14</v>
      </c>
      <c r="B13" s="19"/>
      <c r="C13" s="7"/>
      <c r="D13" s="18"/>
      <c r="E13" s="1"/>
      <c r="F13" s="115"/>
      <c r="G13" s="115"/>
      <c r="H13" s="116"/>
      <c r="I13" s="116"/>
      <c r="J13" s="116"/>
      <c r="K13" s="116"/>
      <c r="L13" s="115"/>
      <c r="M13" s="115"/>
      <c r="N13" s="115"/>
      <c r="O13" s="115"/>
      <c r="P13" s="115"/>
      <c r="Q13" s="115"/>
      <c r="R13" s="57"/>
    </row>
    <row r="14" spans="1:18" x14ac:dyDescent="0.25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09">
        <v>58.213735046061103</v>
      </c>
      <c r="G14" s="110">
        <v>55.179529202850603</v>
      </c>
      <c r="H14" s="111">
        <v>114.23129861761601</v>
      </c>
      <c r="I14" s="112">
        <v>112.590823286945</v>
      </c>
      <c r="J14" s="111">
        <v>66.498305516934096</v>
      </c>
      <c r="K14" s="112">
        <v>62.127086215350303</v>
      </c>
      <c r="L14" s="109">
        <v>5.4987889295977004</v>
      </c>
      <c r="M14" s="110">
        <v>1.45702401206327</v>
      </c>
      <c r="N14" s="110">
        <v>7.0359316167378898</v>
      </c>
      <c r="O14" s="110">
        <v>4.6541464371124999</v>
      </c>
      <c r="P14" s="110">
        <v>-2.22522020750361</v>
      </c>
      <c r="Q14" s="110">
        <v>3.1512085596647101</v>
      </c>
      <c r="R14" s="58"/>
    </row>
    <row r="15" spans="1:18" x14ac:dyDescent="0.25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17">
        <v>63.652603760512001</v>
      </c>
      <c r="G15" s="118">
        <v>62.051382312200403</v>
      </c>
      <c r="H15" s="91">
        <v>117.595878402423</v>
      </c>
      <c r="I15" s="92">
        <v>114.755525016947</v>
      </c>
      <c r="J15" s="91">
        <v>74.852838518187895</v>
      </c>
      <c r="K15" s="92">
        <v>71.207389552639</v>
      </c>
      <c r="L15" s="117">
        <v>2.5804766769825598</v>
      </c>
      <c r="M15" s="118">
        <v>2.4751343214681398</v>
      </c>
      <c r="N15" s="118">
        <v>5.1194812623401704</v>
      </c>
      <c r="O15" s="118">
        <v>9.2182513027321402</v>
      </c>
      <c r="P15" s="118">
        <v>3.89915360233078</v>
      </c>
      <c r="Q15" s="118">
        <v>6.5802470286212102</v>
      </c>
      <c r="R15" s="58"/>
    </row>
    <row r="16" spans="1:18" x14ac:dyDescent="0.25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19">
        <v>51.897581563258299</v>
      </c>
      <c r="G16" s="120">
        <v>52.396984984487503</v>
      </c>
      <c r="H16" s="121">
        <v>114.396951501679</v>
      </c>
      <c r="I16" s="122">
        <v>112.872192000075</v>
      </c>
      <c r="J16" s="121">
        <v>59.369251211465198</v>
      </c>
      <c r="K16" s="122">
        <v>59.141625493941198</v>
      </c>
      <c r="L16" s="119">
        <v>-0.95311480493974898</v>
      </c>
      <c r="M16" s="120">
        <v>1.35087258835515</v>
      </c>
      <c r="N16" s="120">
        <v>0.38488241677991802</v>
      </c>
      <c r="O16" s="120">
        <v>1.3778294948541401</v>
      </c>
      <c r="P16" s="120">
        <v>0.98914005193699095</v>
      </c>
      <c r="Q16" s="120">
        <v>2.65976067206414E-2</v>
      </c>
      <c r="R16" s="58"/>
    </row>
    <row r="17" spans="1:18" x14ac:dyDescent="0.25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17">
        <v>65.518524420335794</v>
      </c>
      <c r="G17" s="118">
        <v>64.550407627086102</v>
      </c>
      <c r="H17" s="91">
        <v>190.99262684208199</v>
      </c>
      <c r="I17" s="92">
        <v>197.74087323514999</v>
      </c>
      <c r="J17" s="91">
        <v>125.13555085857</v>
      </c>
      <c r="K17" s="92">
        <v>127.642539718649</v>
      </c>
      <c r="L17" s="117">
        <v>1.49978416688334</v>
      </c>
      <c r="M17" s="118">
        <v>-3.4126714839796901</v>
      </c>
      <c r="N17" s="118">
        <v>-1.96407002368082</v>
      </c>
      <c r="O17" s="118">
        <v>-1.48737127391588</v>
      </c>
      <c r="P17" s="118">
        <v>0.48624902102738199</v>
      </c>
      <c r="Q17" s="118">
        <v>1.9933258737397099</v>
      </c>
      <c r="R17" s="58"/>
    </row>
    <row r="18" spans="1:18" x14ac:dyDescent="0.25">
      <c r="A18" s="36"/>
      <c r="B18" s="19"/>
      <c r="C18" s="37"/>
      <c r="D18" s="38"/>
      <c r="E18" s="1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57"/>
    </row>
    <row r="19" spans="1:18" ht="13" x14ac:dyDescent="0.3">
      <c r="A19" s="39" t="s">
        <v>19</v>
      </c>
      <c r="B19" s="19"/>
      <c r="C19" s="7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7"/>
    </row>
    <row r="20" spans="1:18" x14ac:dyDescent="0.25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09">
        <v>72.297456140350803</v>
      </c>
      <c r="G20" s="110">
        <v>71.007979285563295</v>
      </c>
      <c r="H20" s="111">
        <v>210.64439747910299</v>
      </c>
      <c r="I20" s="112">
        <v>202.804996384509</v>
      </c>
      <c r="J20" s="111">
        <v>152.29054087956101</v>
      </c>
      <c r="K20" s="112">
        <v>144.00772982279901</v>
      </c>
      <c r="L20" s="109">
        <v>1.81596049875163</v>
      </c>
      <c r="M20" s="110">
        <v>3.8654871597596099</v>
      </c>
      <c r="N20" s="110">
        <v>5.7516433784167997</v>
      </c>
      <c r="O20" s="110">
        <v>6.1763487735108402</v>
      </c>
      <c r="P20" s="110">
        <v>0.40160642570281102</v>
      </c>
      <c r="Q20" s="110">
        <v>2.22485993850565</v>
      </c>
      <c r="R20" s="58"/>
    </row>
    <row r="21" spans="1:18" x14ac:dyDescent="0.25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17">
        <v>62.788064903005797</v>
      </c>
      <c r="G21" s="118">
        <v>59.793883341517898</v>
      </c>
      <c r="H21" s="91">
        <v>150.74455438017901</v>
      </c>
      <c r="I21" s="92">
        <v>147.213870629219</v>
      </c>
      <c r="J21" s="91">
        <v>94.649588641973907</v>
      </c>
      <c r="K21" s="92">
        <v>88.024890066568403</v>
      </c>
      <c r="L21" s="117">
        <v>5.0075047716608596</v>
      </c>
      <c r="M21" s="118">
        <v>2.3983363360188701</v>
      </c>
      <c r="N21" s="118">
        <v>7.5259379141463603</v>
      </c>
      <c r="O21" s="118">
        <v>9.0918610237270698</v>
      </c>
      <c r="P21" s="118">
        <v>1.4563212746221399</v>
      </c>
      <c r="Q21" s="118">
        <v>6.5367514036004204</v>
      </c>
      <c r="R21" s="58"/>
    </row>
    <row r="22" spans="1:18" x14ac:dyDescent="0.25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19">
        <v>64.963096066156496</v>
      </c>
      <c r="G22" s="120">
        <v>62.779969445572497</v>
      </c>
      <c r="H22" s="121">
        <v>156.57136318693199</v>
      </c>
      <c r="I22" s="122">
        <v>155.20332688103599</v>
      </c>
      <c r="J22" s="121">
        <v>101.713605079217</v>
      </c>
      <c r="K22" s="122">
        <v>97.4366011944267</v>
      </c>
      <c r="L22" s="119">
        <v>3.4774254270332898</v>
      </c>
      <c r="M22" s="120">
        <v>0.88144779714974597</v>
      </c>
      <c r="N22" s="120">
        <v>4.3895249140071497</v>
      </c>
      <c r="O22" s="120">
        <v>4.4803668745403096</v>
      </c>
      <c r="P22" s="120">
        <v>8.7022103614318003E-2</v>
      </c>
      <c r="Q22" s="120">
        <v>3.5674736594058301</v>
      </c>
      <c r="R22" s="58"/>
    </row>
    <row r="23" spans="1:18" x14ac:dyDescent="0.25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17">
        <v>66.451110207716198</v>
      </c>
      <c r="G23" s="118">
        <v>64.903212758580807</v>
      </c>
      <c r="H23" s="91">
        <v>166.84365236631001</v>
      </c>
      <c r="I23" s="92">
        <v>166.22073116010699</v>
      </c>
      <c r="J23" s="91">
        <v>110.869459308515</v>
      </c>
      <c r="K23" s="92">
        <v>107.882594793713</v>
      </c>
      <c r="L23" s="117">
        <v>2.3849319368720998</v>
      </c>
      <c r="M23" s="118">
        <v>0.374755424221278</v>
      </c>
      <c r="N23" s="118">
        <v>2.7686250228907898</v>
      </c>
      <c r="O23" s="118">
        <v>2.2519908857712099</v>
      </c>
      <c r="P23" s="118">
        <v>-0.50271582110250701</v>
      </c>
      <c r="Q23" s="118">
        <v>1.8702266856004099</v>
      </c>
      <c r="R23" s="58"/>
    </row>
    <row r="24" spans="1:18" x14ac:dyDescent="0.25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19">
        <v>61.721234445467601</v>
      </c>
      <c r="G24" s="120">
        <v>59.1113620324629</v>
      </c>
      <c r="H24" s="121">
        <v>103.560886346671</v>
      </c>
      <c r="I24" s="122">
        <v>101.143468672537</v>
      </c>
      <c r="J24" s="121">
        <v>63.919057455833297</v>
      </c>
      <c r="K24" s="122">
        <v>59.787281939214303</v>
      </c>
      <c r="L24" s="119">
        <v>4.4151789491356803</v>
      </c>
      <c r="M24" s="120">
        <v>2.39008776924664</v>
      </c>
      <c r="N24" s="120">
        <v>6.9107933704359699</v>
      </c>
      <c r="O24" s="120">
        <v>6.5109153147808501</v>
      </c>
      <c r="P24" s="120">
        <v>-0.37402964008468498</v>
      </c>
      <c r="Q24" s="120">
        <v>4.0246352311184497</v>
      </c>
      <c r="R24" s="58"/>
    </row>
    <row r="25" spans="1:18" x14ac:dyDescent="0.25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17">
        <v>69.982382426654794</v>
      </c>
      <c r="G25" s="118">
        <v>68.165063361391105</v>
      </c>
      <c r="H25" s="91">
        <v>138.71542795779499</v>
      </c>
      <c r="I25" s="92">
        <v>133.284673223124</v>
      </c>
      <c r="J25" s="91">
        <v>97.076361278195407</v>
      </c>
      <c r="K25" s="92">
        <v>90.853581953565794</v>
      </c>
      <c r="L25" s="117">
        <v>2.6660564454092901</v>
      </c>
      <c r="M25" s="118">
        <v>4.0745530625116197</v>
      </c>
      <c r="N25" s="118">
        <v>6.8492393924656296</v>
      </c>
      <c r="O25" s="118">
        <v>11.731629944669599</v>
      </c>
      <c r="P25" s="118">
        <v>4.5694200351493803</v>
      </c>
      <c r="Q25" s="118">
        <v>7.3572997979235897</v>
      </c>
      <c r="R25" s="58"/>
    </row>
    <row r="26" spans="1:18" x14ac:dyDescent="0.25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19">
        <v>46.909332923770002</v>
      </c>
      <c r="G26" s="120">
        <v>44.754611939685198</v>
      </c>
      <c r="H26" s="121">
        <v>132.667683168172</v>
      </c>
      <c r="I26" s="122">
        <v>134.22744492360701</v>
      </c>
      <c r="J26" s="121">
        <v>62.233525179610503</v>
      </c>
      <c r="K26" s="122">
        <v>60.072972092115499</v>
      </c>
      <c r="L26" s="119">
        <v>4.8145227736274796</v>
      </c>
      <c r="M26" s="120">
        <v>-1.1620289400002399</v>
      </c>
      <c r="N26" s="120">
        <v>3.5965476856747798</v>
      </c>
      <c r="O26" s="120">
        <v>-6.4671807926652196</v>
      </c>
      <c r="P26" s="120">
        <v>-9.7143473437692496</v>
      </c>
      <c r="Q26" s="120">
        <v>-5.3675240353168201</v>
      </c>
      <c r="R26" s="58"/>
    </row>
    <row r="27" spans="1:18" x14ac:dyDescent="0.25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17">
        <v>55.527661356817099</v>
      </c>
      <c r="G27" s="118">
        <v>52.167775761242098</v>
      </c>
      <c r="H27" s="91">
        <v>129.69333939965699</v>
      </c>
      <c r="I27" s="92">
        <v>126.914711676932</v>
      </c>
      <c r="J27" s="91">
        <v>72.015678304189294</v>
      </c>
      <c r="K27" s="92">
        <v>66.208582195649001</v>
      </c>
      <c r="L27" s="117">
        <v>6.4405383333808297</v>
      </c>
      <c r="M27" s="118">
        <v>2.1893661388904802</v>
      </c>
      <c r="N27" s="118">
        <v>8.7709114377046191</v>
      </c>
      <c r="O27" s="118">
        <v>9.5573622651946302</v>
      </c>
      <c r="P27" s="118">
        <v>0.72303414313157299</v>
      </c>
      <c r="Q27" s="118">
        <v>7.2101397676642298</v>
      </c>
      <c r="R27" s="58"/>
    </row>
    <row r="28" spans="1:18" x14ac:dyDescent="0.25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19">
        <v>61.778952707465201</v>
      </c>
      <c r="G28" s="120">
        <v>61.162163763479001</v>
      </c>
      <c r="H28" s="121">
        <v>117.61202940896899</v>
      </c>
      <c r="I28" s="122">
        <v>114.259143139557</v>
      </c>
      <c r="J28" s="121">
        <v>72.659480026857295</v>
      </c>
      <c r="K28" s="122">
        <v>69.883364241764397</v>
      </c>
      <c r="L28" s="119">
        <v>1.0084485342464</v>
      </c>
      <c r="M28" s="120">
        <v>2.9344577399081202</v>
      </c>
      <c r="N28" s="120">
        <v>3.9724987702207102</v>
      </c>
      <c r="O28" s="120">
        <v>5.96826191094131</v>
      </c>
      <c r="P28" s="120">
        <v>1.9195106055219799</v>
      </c>
      <c r="Q28" s="120">
        <v>2.9473164163344698</v>
      </c>
      <c r="R28" s="58"/>
    </row>
    <row r="29" spans="1:18" x14ac:dyDescent="0.25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17">
        <v>63.290521631334201</v>
      </c>
      <c r="G29" s="118">
        <v>59.591653684558302</v>
      </c>
      <c r="H29" s="91">
        <v>89.292374984153497</v>
      </c>
      <c r="I29" s="92">
        <v>88.885610112648806</v>
      </c>
      <c r="J29" s="91">
        <v>56.513609904477804</v>
      </c>
      <c r="K29" s="92">
        <v>52.968404953736403</v>
      </c>
      <c r="L29" s="117">
        <v>6.20702349754451</v>
      </c>
      <c r="M29" s="118">
        <v>0.45762736059214498</v>
      </c>
      <c r="N29" s="118">
        <v>6.6930558959397999</v>
      </c>
      <c r="O29" s="118">
        <v>4.5208400775230801</v>
      </c>
      <c r="P29" s="118">
        <v>-2.0359486380588199</v>
      </c>
      <c r="Q29" s="118">
        <v>4.0447030491234397</v>
      </c>
      <c r="R29" s="58"/>
    </row>
    <row r="30" spans="1:18" x14ac:dyDescent="0.25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19">
        <v>68.716543525399402</v>
      </c>
      <c r="G30" s="120">
        <v>64.824305713500294</v>
      </c>
      <c r="H30" s="121">
        <v>95.564420117401596</v>
      </c>
      <c r="I30" s="122">
        <v>92.332159388217605</v>
      </c>
      <c r="J30" s="121">
        <v>65.6685663447698</v>
      </c>
      <c r="K30" s="122">
        <v>59.853681273694598</v>
      </c>
      <c r="L30" s="119">
        <v>6.0042876958857496</v>
      </c>
      <c r="M30" s="120">
        <v>3.50068789747854</v>
      </c>
      <c r="N30" s="120">
        <v>9.7151669660639595</v>
      </c>
      <c r="O30" s="120">
        <v>7.1022267608976</v>
      </c>
      <c r="P30" s="120">
        <v>-2.3815669951762999</v>
      </c>
      <c r="Q30" s="120">
        <v>3.4797245666487999</v>
      </c>
      <c r="R30" s="58"/>
    </row>
    <row r="31" spans="1:18" x14ac:dyDescent="0.25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17">
        <v>66.056759196569601</v>
      </c>
      <c r="G31" s="118">
        <v>64.259760776348401</v>
      </c>
      <c r="H31" s="91">
        <v>193.977384970831</v>
      </c>
      <c r="I31" s="92">
        <v>189.168981992027</v>
      </c>
      <c r="J31" s="91">
        <v>128.135174085985</v>
      </c>
      <c r="K31" s="92">
        <v>121.55953529113</v>
      </c>
      <c r="L31" s="117">
        <v>2.7964598661913702</v>
      </c>
      <c r="M31" s="118">
        <v>2.5418559259396001</v>
      </c>
      <c r="N31" s="118">
        <v>5.4093977729562797</v>
      </c>
      <c r="O31" s="118">
        <v>5.4093977729562797</v>
      </c>
      <c r="P31" s="118">
        <v>0</v>
      </c>
      <c r="Q31" s="118">
        <v>2.7964598661913702</v>
      </c>
      <c r="R31" s="58"/>
    </row>
    <row r="32" spans="1:18" x14ac:dyDescent="0.25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19">
        <v>62.375857406455602</v>
      </c>
      <c r="G32" s="120">
        <v>60.281998547228</v>
      </c>
      <c r="H32" s="121">
        <v>113.451030726152</v>
      </c>
      <c r="I32" s="122">
        <v>110.245202209447</v>
      </c>
      <c r="J32" s="121">
        <v>70.766053151899101</v>
      </c>
      <c r="K32" s="122">
        <v>66.458011194287593</v>
      </c>
      <c r="L32" s="119">
        <v>3.4734396829714398</v>
      </c>
      <c r="M32" s="120">
        <v>2.90790751203355</v>
      </c>
      <c r="N32" s="120">
        <v>6.4823516084720803</v>
      </c>
      <c r="O32" s="120">
        <v>7.4744146623255903</v>
      </c>
      <c r="P32" s="120">
        <v>0.93166899384533797</v>
      </c>
      <c r="Q32" s="120">
        <v>4.4374696373629501</v>
      </c>
      <c r="R32" s="58"/>
    </row>
    <row r="33" spans="1:18" x14ac:dyDescent="0.25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17">
        <v>60.705311250713798</v>
      </c>
      <c r="G33" s="118">
        <v>59.459472285497299</v>
      </c>
      <c r="H33" s="91">
        <v>96.908984379164906</v>
      </c>
      <c r="I33" s="92">
        <v>95.535035525129004</v>
      </c>
      <c r="J33" s="91">
        <v>58.828900597277702</v>
      </c>
      <c r="K33" s="92">
        <v>56.804627971004102</v>
      </c>
      <c r="L33" s="117">
        <v>2.0952741713457899</v>
      </c>
      <c r="M33" s="118">
        <v>1.4381622893460899</v>
      </c>
      <c r="N33" s="118">
        <v>3.5635699036825899</v>
      </c>
      <c r="O33" s="118">
        <v>3.2686850235468201</v>
      </c>
      <c r="P33" s="118">
        <v>-0.28473804100227701</v>
      </c>
      <c r="Q33" s="118">
        <v>1.80457008771439</v>
      </c>
      <c r="R33" s="58"/>
    </row>
    <row r="34" spans="1:18" x14ac:dyDescent="0.25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19">
        <v>64.033874870376707</v>
      </c>
      <c r="G34" s="120">
        <v>62.551674641148303</v>
      </c>
      <c r="H34" s="121">
        <v>100.009853530139</v>
      </c>
      <c r="I34" s="122">
        <v>94.961011140517897</v>
      </c>
      <c r="J34" s="121">
        <v>64.040184467536506</v>
      </c>
      <c r="K34" s="122">
        <v>59.399702724561401</v>
      </c>
      <c r="L34" s="119">
        <v>2.36956122714804</v>
      </c>
      <c r="M34" s="120">
        <v>5.31675297996828</v>
      </c>
      <c r="N34" s="120">
        <v>7.8122979242728903</v>
      </c>
      <c r="O34" s="120">
        <v>19.387934122457899</v>
      </c>
      <c r="P34" s="120">
        <v>10.736842105263101</v>
      </c>
      <c r="Q34" s="120">
        <v>13.360819379957601</v>
      </c>
      <c r="R34" s="58"/>
    </row>
    <row r="35" spans="1:18" x14ac:dyDescent="0.25">
      <c r="A35" s="40" t="s">
        <v>17</v>
      </c>
      <c r="B35" s="40" t="s">
        <v>46</v>
      </c>
      <c r="C35" s="41" t="s">
        <v>11</v>
      </c>
      <c r="D35" s="42" t="s">
        <v>12</v>
      </c>
      <c r="E35" s="19"/>
      <c r="F35" s="117">
        <v>46.0342352525984</v>
      </c>
      <c r="G35" s="118">
        <v>47.601314886113599</v>
      </c>
      <c r="H35" s="91">
        <v>108.68790202091201</v>
      </c>
      <c r="I35" s="92">
        <v>106.56609739115</v>
      </c>
      <c r="J35" s="91">
        <v>50.033644507420398</v>
      </c>
      <c r="K35" s="92">
        <v>50.726863581004103</v>
      </c>
      <c r="L35" s="117">
        <v>-3.2920931643683802</v>
      </c>
      <c r="M35" s="118">
        <v>1.9910690939292699</v>
      </c>
      <c r="N35" s="118">
        <v>-1.3665719199782</v>
      </c>
      <c r="O35" s="118">
        <v>-2.2219007806686801</v>
      </c>
      <c r="P35" s="118">
        <v>-0.86717949212567702</v>
      </c>
      <c r="Q35" s="118">
        <v>-4.1307242997109803</v>
      </c>
      <c r="R35" s="58"/>
    </row>
    <row r="36" spans="1:18" x14ac:dyDescent="0.25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19">
        <v>56.126498079018198</v>
      </c>
      <c r="G36" s="120">
        <v>56.643202717514903</v>
      </c>
      <c r="H36" s="121">
        <v>105.07763940681799</v>
      </c>
      <c r="I36" s="122">
        <v>106.00422386880101</v>
      </c>
      <c r="J36" s="121">
        <v>58.976399263145801</v>
      </c>
      <c r="K36" s="122">
        <v>60.044187415133401</v>
      </c>
      <c r="L36" s="119">
        <v>-0.91220943327222404</v>
      </c>
      <c r="M36" s="120">
        <v>-0.87410145385276194</v>
      </c>
      <c r="N36" s="120">
        <v>-1.77833725120657</v>
      </c>
      <c r="O36" s="120">
        <v>1.9001233932772099</v>
      </c>
      <c r="P36" s="120">
        <v>3.7450604495381299</v>
      </c>
      <c r="Q36" s="120">
        <v>2.7986882215634701</v>
      </c>
      <c r="R36" s="58"/>
    </row>
    <row r="37" spans="1:18" x14ac:dyDescent="0.25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17">
        <v>60.826987951807197</v>
      </c>
      <c r="G37" s="118">
        <v>59.014850830191101</v>
      </c>
      <c r="H37" s="91">
        <v>157.951455177367</v>
      </c>
      <c r="I37" s="92">
        <v>157.84360382904899</v>
      </c>
      <c r="J37" s="91">
        <v>96.077112610441702</v>
      </c>
      <c r="K37" s="92">
        <v>93.151167344711197</v>
      </c>
      <c r="L37" s="117">
        <v>3.0706459410196199</v>
      </c>
      <c r="M37" s="118">
        <v>6.8327981433829094E-2</v>
      </c>
      <c r="N37" s="118">
        <v>3.1410720328419299</v>
      </c>
      <c r="O37" s="118">
        <v>6.1806531395847397</v>
      </c>
      <c r="P37" s="118">
        <v>2.9470132962889402</v>
      </c>
      <c r="Q37" s="118">
        <v>6.1081515814723701</v>
      </c>
      <c r="R37" s="58"/>
    </row>
    <row r="38" spans="1:18" x14ac:dyDescent="0.25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19">
        <v>52.059600974578203</v>
      </c>
      <c r="G38" s="120">
        <v>59.785473223601002</v>
      </c>
      <c r="H38" s="121">
        <v>110.570220472823</v>
      </c>
      <c r="I38" s="122">
        <v>111.48100986982701</v>
      </c>
      <c r="J38" s="121">
        <v>57.562415574863202</v>
      </c>
      <c r="K38" s="122">
        <v>66.649449305125401</v>
      </c>
      <c r="L38" s="119">
        <v>-12.9226580178224</v>
      </c>
      <c r="M38" s="120">
        <v>-0.81699062294748204</v>
      </c>
      <c r="N38" s="120">
        <v>-13.6340717365287</v>
      </c>
      <c r="O38" s="120">
        <v>-11.508327071951401</v>
      </c>
      <c r="P38" s="120">
        <v>2.4613232409110402</v>
      </c>
      <c r="Q38" s="120">
        <v>-10.779403162047499</v>
      </c>
      <c r="R38" s="58"/>
    </row>
    <row r="39" spans="1:18" x14ac:dyDescent="0.25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17">
        <v>52.997820983146802</v>
      </c>
      <c r="G39" s="118">
        <v>52.591519581624702</v>
      </c>
      <c r="H39" s="91">
        <v>105.259408989356</v>
      </c>
      <c r="I39" s="92">
        <v>99.161324809383501</v>
      </c>
      <c r="J39" s="91">
        <v>55.785193144097299</v>
      </c>
      <c r="K39" s="92">
        <v>52.1504475545254</v>
      </c>
      <c r="L39" s="117">
        <v>0.77256068041812698</v>
      </c>
      <c r="M39" s="118">
        <v>6.1496598514540999</v>
      </c>
      <c r="N39" s="118">
        <v>6.9697303858640201</v>
      </c>
      <c r="O39" s="118">
        <v>9.2560359384447501</v>
      </c>
      <c r="P39" s="118">
        <v>2.1373388007369098</v>
      </c>
      <c r="Q39" s="118">
        <v>2.92641172033685</v>
      </c>
      <c r="R39" s="58"/>
    </row>
    <row r="40" spans="1:18" x14ac:dyDescent="0.25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19">
        <v>48.483338267706102</v>
      </c>
      <c r="G40" s="120">
        <v>51.111214601968598</v>
      </c>
      <c r="H40" s="121">
        <v>106.382940811279</v>
      </c>
      <c r="I40" s="122">
        <v>107.38287701189</v>
      </c>
      <c r="J40" s="121">
        <v>51.578001052666202</v>
      </c>
      <c r="K40" s="122">
        <v>54.884692715315502</v>
      </c>
      <c r="L40" s="119">
        <v>-5.1414867651398497</v>
      </c>
      <c r="M40" s="120">
        <v>-0.93118775398490405</v>
      </c>
      <c r="N40" s="120">
        <v>-6.0247976239950098</v>
      </c>
      <c r="O40" s="120">
        <v>-4.9703717012618798</v>
      </c>
      <c r="P40" s="120">
        <v>1.1220257004760199</v>
      </c>
      <c r="Q40" s="120">
        <v>-4.0771498675552698</v>
      </c>
      <c r="R40" s="58"/>
    </row>
    <row r="41" spans="1:18" x14ac:dyDescent="0.25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17">
        <v>55.488043953931303</v>
      </c>
      <c r="G41" s="118">
        <v>53.765017711610298</v>
      </c>
      <c r="H41" s="91">
        <v>116.638708725958</v>
      </c>
      <c r="I41" s="92">
        <v>112.824725032712</v>
      </c>
      <c r="J41" s="91">
        <v>64.720537965157604</v>
      </c>
      <c r="K41" s="92">
        <v>60.660233396913398</v>
      </c>
      <c r="L41" s="117">
        <v>3.2047348176523802</v>
      </c>
      <c r="M41" s="118">
        <v>3.3804502445187001</v>
      </c>
      <c r="N41" s="118">
        <v>6.6935195281505901</v>
      </c>
      <c r="O41" s="118">
        <v>4.4821576467761801</v>
      </c>
      <c r="P41" s="118">
        <v>-2.0726299883574</v>
      </c>
      <c r="Q41" s="118">
        <v>1.06568253441698</v>
      </c>
      <c r="R41" s="58"/>
    </row>
    <row r="42" spans="1:18" x14ac:dyDescent="0.25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19">
        <v>54.427521750306198</v>
      </c>
      <c r="G42" s="120">
        <v>60.055075292805299</v>
      </c>
      <c r="H42" s="121">
        <v>122.02448246226101</v>
      </c>
      <c r="I42" s="122">
        <v>121.678337067434</v>
      </c>
      <c r="J42" s="121">
        <v>66.414901732845706</v>
      </c>
      <c r="K42" s="122">
        <v>73.074016940881194</v>
      </c>
      <c r="L42" s="119">
        <v>-9.3706543786038399</v>
      </c>
      <c r="M42" s="120">
        <v>0.28447577701105697</v>
      </c>
      <c r="N42" s="120">
        <v>-9.1128358434473409</v>
      </c>
      <c r="O42" s="120">
        <v>-8.7932776556594998</v>
      </c>
      <c r="P42" s="120">
        <v>0.35159881018776701</v>
      </c>
      <c r="Q42" s="120">
        <v>-9.0520026777180504</v>
      </c>
      <c r="R42" s="57"/>
    </row>
    <row r="43" spans="1:18" x14ac:dyDescent="0.25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17">
        <v>47.894483762472397</v>
      </c>
      <c r="G43" s="118">
        <v>46.373164023717599</v>
      </c>
      <c r="H43" s="91">
        <v>96.807259813297705</v>
      </c>
      <c r="I43" s="92">
        <v>96.654976115797993</v>
      </c>
      <c r="J43" s="91">
        <v>46.365337332174398</v>
      </c>
      <c r="K43" s="92">
        <v>44.821970611264099</v>
      </c>
      <c r="L43" s="117">
        <v>3.2806037085947302</v>
      </c>
      <c r="M43" s="118">
        <v>0.15755391353797099</v>
      </c>
      <c r="N43" s="118">
        <v>3.44332634166327</v>
      </c>
      <c r="O43" s="118">
        <v>4.1108173027396901</v>
      </c>
      <c r="P43" s="118">
        <v>0.64527213565403896</v>
      </c>
      <c r="Q43" s="118">
        <v>3.9470446658615699</v>
      </c>
      <c r="R43" s="57"/>
    </row>
    <row r="44" spans="1:18" x14ac:dyDescent="0.25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19">
        <v>67.830999544626494</v>
      </c>
      <c r="G44" s="120">
        <v>67.8281974195164</v>
      </c>
      <c r="H44" s="121">
        <v>108.941662897398</v>
      </c>
      <c r="I44" s="122">
        <v>107.69270456948399</v>
      </c>
      <c r="J44" s="121">
        <v>73.896218863843302</v>
      </c>
      <c r="K44" s="122">
        <v>73.046020261806305</v>
      </c>
      <c r="L44" s="119">
        <v>4.1312097574850697E-3</v>
      </c>
      <c r="M44" s="120">
        <v>1.1597427447919799</v>
      </c>
      <c r="N44" s="120">
        <v>1.1639218659549</v>
      </c>
      <c r="O44" s="120">
        <v>11.3145295841848</v>
      </c>
      <c r="P44" s="120">
        <v>10.0338218714768</v>
      </c>
      <c r="Q44" s="120">
        <v>10.0383675994625</v>
      </c>
      <c r="R44" s="57"/>
    </row>
    <row r="45" spans="1:18" x14ac:dyDescent="0.25">
      <c r="B45" s="19"/>
      <c r="C45" s="41"/>
      <c r="D45" s="42"/>
      <c r="F45" s="59"/>
      <c r="G45" s="60"/>
      <c r="H45" s="61"/>
      <c r="I45" s="62"/>
      <c r="J45" s="61"/>
      <c r="K45" s="62"/>
      <c r="L45" s="59"/>
      <c r="M45" s="60"/>
      <c r="N45" s="60"/>
      <c r="O45" s="60"/>
      <c r="P45" s="60"/>
      <c r="Q45" s="60"/>
    </row>
    <row r="46" spans="1:18" x14ac:dyDescent="0.25">
      <c r="B46" s="19"/>
      <c r="C46" s="41"/>
      <c r="D46" s="42"/>
    </row>
    <row r="47" spans="1:18" x14ac:dyDescent="0.25">
      <c r="A47" s="33" t="s">
        <v>50</v>
      </c>
      <c r="B47" s="19" t="s">
        <v>50</v>
      </c>
      <c r="C47" s="41" t="s">
        <v>11</v>
      </c>
      <c r="D47" s="42" t="s">
        <v>12</v>
      </c>
      <c r="F47" s="109">
        <v>61.992145449237498</v>
      </c>
      <c r="G47" s="110">
        <v>60.280611285632801</v>
      </c>
      <c r="H47" s="111">
        <v>123.08910251571101</v>
      </c>
      <c r="I47" s="112">
        <v>120.439249064085</v>
      </c>
      <c r="J47" s="111">
        <v>76.305575463701004</v>
      </c>
      <c r="K47" s="112">
        <v>72.601515563656605</v>
      </c>
      <c r="L47" s="109">
        <v>2.8392780482846298</v>
      </c>
      <c r="M47" s="110">
        <v>2.2001577328134401</v>
      </c>
      <c r="N47" s="110">
        <v>5.1019043766334899</v>
      </c>
      <c r="O47" s="110">
        <v>8.3037472731787503</v>
      </c>
      <c r="P47" s="110">
        <v>3.0464175844725201</v>
      </c>
      <c r="Q47" s="110">
        <v>5.9721918984921603</v>
      </c>
    </row>
    <row r="48" spans="1:18" x14ac:dyDescent="0.25">
      <c r="A48" s="40" t="s">
        <v>51</v>
      </c>
      <c r="B48" s="19" t="s">
        <v>51</v>
      </c>
      <c r="C48" s="41" t="s">
        <v>11</v>
      </c>
      <c r="D48" s="42" t="s">
        <v>12</v>
      </c>
      <c r="F48" s="117">
        <v>48.817542684968103</v>
      </c>
      <c r="G48" s="118">
        <v>52.292806880375203</v>
      </c>
      <c r="H48" s="91">
        <v>103.492850539713</v>
      </c>
      <c r="I48" s="92">
        <v>105.075663040905</v>
      </c>
      <c r="J48" s="91">
        <v>50.5226664881151</v>
      </c>
      <c r="K48" s="92">
        <v>54.947013552254298</v>
      </c>
      <c r="L48" s="117">
        <v>-6.6457786505074896</v>
      </c>
      <c r="M48" s="118">
        <v>-1.5063549973270201</v>
      </c>
      <c r="N48" s="118">
        <v>-8.0520246290213109</v>
      </c>
      <c r="O48" s="118">
        <v>-10.5262567001846</v>
      </c>
      <c r="P48" s="118">
        <v>-2.69090435235861</v>
      </c>
      <c r="Q48" s="118">
        <v>-9.1578514559114801</v>
      </c>
    </row>
    <row r="49" spans="1:17" x14ac:dyDescent="0.25">
      <c r="A49" s="40" t="s">
        <v>52</v>
      </c>
      <c r="B49" s="19" t="s">
        <v>52</v>
      </c>
      <c r="C49" s="41" t="s">
        <v>11</v>
      </c>
      <c r="D49" s="42" t="s">
        <v>12</v>
      </c>
      <c r="F49" s="119">
        <v>46.096908372864704</v>
      </c>
      <c r="G49" s="120">
        <v>43.427079195195397</v>
      </c>
      <c r="H49" s="121">
        <v>101.17816779671701</v>
      </c>
      <c r="I49" s="122">
        <v>103.406357704984</v>
      </c>
      <c r="J49" s="121">
        <v>46.640007302596203</v>
      </c>
      <c r="K49" s="122">
        <v>44.906360853410597</v>
      </c>
      <c r="L49" s="119">
        <v>6.1478442187394897</v>
      </c>
      <c r="M49" s="120">
        <v>-2.15479005132701</v>
      </c>
      <c r="N49" s="120">
        <v>3.8605810318159901</v>
      </c>
      <c r="O49" s="120">
        <v>3.8605810318159901</v>
      </c>
      <c r="P49" s="120">
        <v>0</v>
      </c>
      <c r="Q49" s="120">
        <v>6.1478442187394897</v>
      </c>
    </row>
    <row r="50" spans="1:17" x14ac:dyDescent="0.25">
      <c r="A50" s="40" t="s">
        <v>53</v>
      </c>
      <c r="B50" s="19" t="s">
        <v>53</v>
      </c>
      <c r="C50" s="41" t="s">
        <v>11</v>
      </c>
      <c r="D50" s="42" t="s">
        <v>12</v>
      </c>
      <c r="F50" s="117">
        <v>58.184901396469101</v>
      </c>
      <c r="G50" s="118">
        <v>55.134165496171299</v>
      </c>
      <c r="H50" s="91">
        <v>113.949661164902</v>
      </c>
      <c r="I50" s="92">
        <v>112.304644247179</v>
      </c>
      <c r="J50" s="91">
        <v>66.301497990408905</v>
      </c>
      <c r="K50" s="92">
        <v>61.9182284191265</v>
      </c>
      <c r="L50" s="117">
        <v>5.53329477800769</v>
      </c>
      <c r="M50" s="118">
        <v>1.4647808456626901</v>
      </c>
      <c r="N50" s="118">
        <v>7.0791262657126897</v>
      </c>
      <c r="O50" s="118">
        <v>4.6916213430970997</v>
      </c>
      <c r="P50" s="118">
        <v>-2.2296641800112198</v>
      </c>
      <c r="Q50" s="118">
        <v>3.1802567063567899</v>
      </c>
    </row>
    <row r="51" spans="1:17" x14ac:dyDescent="0.25">
      <c r="A51" s="40" t="s">
        <v>54</v>
      </c>
      <c r="B51" s="19" t="s">
        <v>54</v>
      </c>
      <c r="C51" s="41" t="s">
        <v>11</v>
      </c>
      <c r="D51" s="42" t="s">
        <v>12</v>
      </c>
      <c r="F51" s="119">
        <v>66.549056192287907</v>
      </c>
      <c r="G51" s="120">
        <v>64.573052670652302</v>
      </c>
      <c r="H51" s="121">
        <v>155.437924850039</v>
      </c>
      <c r="I51" s="122">
        <v>151.90154581783301</v>
      </c>
      <c r="J51" s="121">
        <v>103.442471952579</v>
      </c>
      <c r="K51" s="122">
        <v>98.0874651884847</v>
      </c>
      <c r="L51" s="119">
        <v>3.0601054773018999</v>
      </c>
      <c r="M51" s="120">
        <v>2.3280731036451301</v>
      </c>
      <c r="N51" s="120">
        <v>5.4594200735072702</v>
      </c>
      <c r="O51" s="120">
        <v>6.5578530648498399</v>
      </c>
      <c r="P51" s="120">
        <v>1.0415693454192501</v>
      </c>
      <c r="Q51" s="120">
        <v>4.1335479433102202</v>
      </c>
    </row>
    <row r="52" spans="1:17" x14ac:dyDescent="0.25">
      <c r="A52" s="40" t="s">
        <v>55</v>
      </c>
      <c r="B52" s="19" t="s">
        <v>55</v>
      </c>
      <c r="C52" s="41" t="s">
        <v>11</v>
      </c>
      <c r="D52" s="42" t="s">
        <v>12</v>
      </c>
      <c r="F52" s="117">
        <v>50.305975509586801</v>
      </c>
      <c r="G52" s="118">
        <v>49.288739012043401</v>
      </c>
      <c r="H52" s="91">
        <v>101.01488557534699</v>
      </c>
      <c r="I52" s="92">
        <v>97.908862449191801</v>
      </c>
      <c r="J52" s="91">
        <v>50.8165235985716</v>
      </c>
      <c r="K52" s="92">
        <v>48.2580436822428</v>
      </c>
      <c r="L52" s="117">
        <v>2.0638314510233902</v>
      </c>
      <c r="M52" s="118">
        <v>3.1723615701977699</v>
      </c>
      <c r="N52" s="118">
        <v>5.3016652170470797</v>
      </c>
      <c r="O52" s="118">
        <v>6.7178160754854304</v>
      </c>
      <c r="P52" s="118">
        <v>1.3448513425874</v>
      </c>
      <c r="Q52" s="118">
        <v>3.4364382585886202</v>
      </c>
    </row>
    <row r="53" spans="1:17" x14ac:dyDescent="0.25">
      <c r="A53" s="40" t="s">
        <v>56</v>
      </c>
      <c r="B53" s="19" t="s">
        <v>56</v>
      </c>
      <c r="C53" s="41" t="s">
        <v>11</v>
      </c>
      <c r="D53" s="42" t="s">
        <v>12</v>
      </c>
      <c r="F53" s="119">
        <v>53.358767711884099</v>
      </c>
      <c r="G53" s="120">
        <v>57.738852297675798</v>
      </c>
      <c r="H53" s="121">
        <v>107.51241034283299</v>
      </c>
      <c r="I53" s="122">
        <v>108.718727599329</v>
      </c>
      <c r="J53" s="121">
        <v>57.367297296280398</v>
      </c>
      <c r="K53" s="122">
        <v>62.772945548489602</v>
      </c>
      <c r="L53" s="119">
        <v>-7.5860264128733998</v>
      </c>
      <c r="M53" s="120">
        <v>-1.10957631967691</v>
      </c>
      <c r="N53" s="120">
        <v>-8.61142997986863</v>
      </c>
      <c r="O53" s="120">
        <v>-8.0572453740231893</v>
      </c>
      <c r="P53" s="120">
        <v>0.60640472405178203</v>
      </c>
      <c r="Q53" s="120">
        <v>-7.0256237113570998</v>
      </c>
    </row>
    <row r="54" spans="1:17" x14ac:dyDescent="0.25">
      <c r="A54" s="40" t="s">
        <v>57</v>
      </c>
      <c r="B54" s="19" t="s">
        <v>57</v>
      </c>
      <c r="C54" s="41" t="s">
        <v>11</v>
      </c>
      <c r="D54" s="42" t="s">
        <v>12</v>
      </c>
      <c r="F54" s="117">
        <v>48.8664800271589</v>
      </c>
      <c r="G54" s="118">
        <v>53.015551150225697</v>
      </c>
      <c r="H54" s="91">
        <v>114.51776922469899</v>
      </c>
      <c r="I54" s="92">
        <v>113.331546827406</v>
      </c>
      <c r="J54" s="91">
        <v>55.960802825735897</v>
      </c>
      <c r="K54" s="92">
        <v>60.083344177625897</v>
      </c>
      <c r="L54" s="117">
        <v>-7.8261397515417599</v>
      </c>
      <c r="M54" s="118">
        <v>1.0466833203110399</v>
      </c>
      <c r="N54" s="118">
        <v>-6.8613713306343396</v>
      </c>
      <c r="O54" s="118">
        <v>-6.4164979112865401</v>
      </c>
      <c r="P54" s="118">
        <v>0.477646520786836</v>
      </c>
      <c r="Q54" s="118">
        <v>-7.3858745149900802</v>
      </c>
    </row>
    <row r="55" spans="1:17" x14ac:dyDescent="0.25">
      <c r="A55" s="40" t="s">
        <v>58</v>
      </c>
      <c r="B55" s="19" t="s">
        <v>58</v>
      </c>
      <c r="C55" s="41" t="s">
        <v>11</v>
      </c>
      <c r="D55" s="42" t="s">
        <v>12</v>
      </c>
      <c r="F55" s="119">
        <v>43.1811793461655</v>
      </c>
      <c r="G55" s="120">
        <v>46.741792369121498</v>
      </c>
      <c r="H55" s="121">
        <v>90.257110633119098</v>
      </c>
      <c r="I55" s="122">
        <v>88.805058405153304</v>
      </c>
      <c r="J55" s="121">
        <v>38.9740848151542</v>
      </c>
      <c r="K55" s="122">
        <v>41.509076013013903</v>
      </c>
      <c r="L55" s="119">
        <v>-7.6176219235190601</v>
      </c>
      <c r="M55" s="120">
        <v>1.6351008084935801</v>
      </c>
      <c r="N55" s="120">
        <v>-6.1070769126849198</v>
      </c>
      <c r="O55" s="120">
        <v>-9.1063184664944501</v>
      </c>
      <c r="P55" s="120">
        <v>-3.19432120674356</v>
      </c>
      <c r="Q55" s="120">
        <v>-10.568611817710099</v>
      </c>
    </row>
    <row r="56" spans="1:17" x14ac:dyDescent="0.25">
      <c r="A56" s="40" t="s">
        <v>59</v>
      </c>
      <c r="B56" s="19" t="s">
        <v>59</v>
      </c>
      <c r="C56" s="41" t="s">
        <v>11</v>
      </c>
      <c r="D56" s="42" t="s">
        <v>12</v>
      </c>
      <c r="F56" s="117">
        <v>52.964663427182998</v>
      </c>
      <c r="G56" s="118">
        <v>53.699123236132699</v>
      </c>
      <c r="H56" s="91">
        <v>117.827062399865</v>
      </c>
      <c r="I56" s="92">
        <v>118.346803762563</v>
      </c>
      <c r="J56" s="91">
        <v>62.406707026225497</v>
      </c>
      <c r="K56" s="92">
        <v>63.551195998483102</v>
      </c>
      <c r="L56" s="117">
        <v>-1.36773147248616</v>
      </c>
      <c r="M56" s="118">
        <v>-0.43916806045818901</v>
      </c>
      <c r="N56" s="118">
        <v>-1.80089289316436</v>
      </c>
      <c r="O56" s="118">
        <v>0.75817964734193399</v>
      </c>
      <c r="P56" s="118">
        <v>2.6060038791617002</v>
      </c>
      <c r="Q56" s="118">
        <v>1.20262927144603</v>
      </c>
    </row>
    <row r="57" spans="1:17" x14ac:dyDescent="0.25">
      <c r="A57" s="63" t="s">
        <v>65</v>
      </c>
      <c r="B57" s="19" t="s">
        <v>71</v>
      </c>
      <c r="C57" s="41" t="s">
        <v>11</v>
      </c>
      <c r="D57" s="42" t="s">
        <v>12</v>
      </c>
      <c r="F57" s="119">
        <v>55.5847838625238</v>
      </c>
      <c r="G57" s="120">
        <v>54.026442074554502</v>
      </c>
      <c r="H57" s="121">
        <v>296.42572455742999</v>
      </c>
      <c r="I57" s="122">
        <v>292.54889652423901</v>
      </c>
      <c r="J57" s="121">
        <v>164.76759830816701</v>
      </c>
      <c r="K57" s="122">
        <v>158.053760120416</v>
      </c>
      <c r="L57" s="119">
        <v>2.8844057245502901</v>
      </c>
      <c r="M57" s="120">
        <v>1.3251897646002799</v>
      </c>
      <c r="N57" s="120">
        <v>4.2478193385818601</v>
      </c>
      <c r="O57" s="120">
        <v>9.3859789635849893</v>
      </c>
      <c r="P57" s="120">
        <v>4.9287933863778299</v>
      </c>
      <c r="Q57" s="120">
        <v>7.95536550951606</v>
      </c>
    </row>
    <row r="58" spans="1:17" x14ac:dyDescent="0.25">
      <c r="A58" s="19" t="s">
        <v>66</v>
      </c>
      <c r="B58" t="s">
        <v>72</v>
      </c>
      <c r="C58" s="41" t="s">
        <v>11</v>
      </c>
      <c r="D58" s="42" t="s">
        <v>12</v>
      </c>
      <c r="F58" s="117">
        <v>65.399414867381097</v>
      </c>
      <c r="G58" s="118">
        <v>64.862565477074597</v>
      </c>
      <c r="H58" s="91">
        <v>192.31173298974801</v>
      </c>
      <c r="I58" s="92">
        <v>190.545280667122</v>
      </c>
      <c r="J58" s="91">
        <v>125.77074809661499</v>
      </c>
      <c r="K58" s="92">
        <v>123.59255743618699</v>
      </c>
      <c r="L58" s="117">
        <v>0.82767215011912298</v>
      </c>
      <c r="M58" s="118">
        <v>0.92705120611833502</v>
      </c>
      <c r="N58" s="118">
        <v>1.7623963008878401</v>
      </c>
      <c r="O58" s="118">
        <v>3.3909428091317899</v>
      </c>
      <c r="P58" s="118">
        <v>1.60034213760918</v>
      </c>
      <c r="Q58" s="118">
        <v>2.4412598739079101</v>
      </c>
    </row>
    <row r="59" spans="1:17" x14ac:dyDescent="0.25">
      <c r="A59" s="63" t="s">
        <v>67</v>
      </c>
      <c r="B59" t="s">
        <v>73</v>
      </c>
      <c r="C59" s="41" t="s">
        <v>11</v>
      </c>
      <c r="D59" s="42" t="s">
        <v>12</v>
      </c>
      <c r="F59" s="119">
        <v>65.168003706613803</v>
      </c>
      <c r="G59" s="120">
        <v>63.344551155275902</v>
      </c>
      <c r="H59" s="121">
        <v>149.72132540254199</v>
      </c>
      <c r="I59" s="122">
        <v>146.11367897163501</v>
      </c>
      <c r="J59" s="121">
        <v>97.570398887920305</v>
      </c>
      <c r="K59" s="122">
        <v>92.555054121043597</v>
      </c>
      <c r="L59" s="119">
        <v>2.8786257350976499</v>
      </c>
      <c r="M59" s="120">
        <v>2.4690682325553999</v>
      </c>
      <c r="N59" s="120">
        <v>5.4187692012125197</v>
      </c>
      <c r="O59" s="120">
        <v>6.7834033110813001</v>
      </c>
      <c r="P59" s="120">
        <v>1.29448875205904</v>
      </c>
      <c r="Q59" s="120">
        <v>4.2103779735114104</v>
      </c>
    </row>
    <row r="60" spans="1:17" x14ac:dyDescent="0.25">
      <c r="A60" s="19" t="s">
        <v>68</v>
      </c>
      <c r="B60" t="s">
        <v>74</v>
      </c>
      <c r="C60" s="41" t="s">
        <v>11</v>
      </c>
      <c r="D60" s="42" t="s">
        <v>12</v>
      </c>
      <c r="F60" s="117">
        <v>61.726333701402503</v>
      </c>
      <c r="G60" s="118">
        <v>59.555854492186498</v>
      </c>
      <c r="H60" s="91">
        <v>121.236301435472</v>
      </c>
      <c r="I60" s="92">
        <v>118.040877041304</v>
      </c>
      <c r="J60" s="91">
        <v>74.834723991298105</v>
      </c>
      <c r="K60" s="92">
        <v>70.300252972020203</v>
      </c>
      <c r="L60" s="117">
        <v>3.6444430656280198</v>
      </c>
      <c r="M60" s="118">
        <v>2.7070490106998601</v>
      </c>
      <c r="N60" s="118">
        <v>6.4501489362814901</v>
      </c>
      <c r="O60" s="118">
        <v>5.5111652955276798</v>
      </c>
      <c r="P60" s="118">
        <v>-0.882087672151459</v>
      </c>
      <c r="Q60" s="118">
        <v>2.7302082104760701</v>
      </c>
    </row>
    <row r="61" spans="1:17" x14ac:dyDescent="0.25">
      <c r="A61" s="63" t="s">
        <v>69</v>
      </c>
      <c r="B61" t="s">
        <v>75</v>
      </c>
      <c r="C61" s="41" t="s">
        <v>11</v>
      </c>
      <c r="D61" s="42" t="s">
        <v>12</v>
      </c>
      <c r="F61" s="119">
        <v>56.2121945772099</v>
      </c>
      <c r="G61" s="120">
        <v>54.866354799385803</v>
      </c>
      <c r="H61" s="121">
        <v>87.394541959837895</v>
      </c>
      <c r="I61" s="122">
        <v>85.529971155279696</v>
      </c>
      <c r="J61" s="121">
        <v>49.126389976325498</v>
      </c>
      <c r="K61" s="122">
        <v>46.927177433868103</v>
      </c>
      <c r="L61" s="119">
        <v>2.4529418488708998</v>
      </c>
      <c r="M61" s="120">
        <v>2.1800203827651101</v>
      </c>
      <c r="N61" s="120">
        <v>4.6864368639187699</v>
      </c>
      <c r="O61" s="120">
        <v>6.5074782920189804</v>
      </c>
      <c r="P61" s="120">
        <v>1.7395199250762301</v>
      </c>
      <c r="Q61" s="120">
        <v>4.2351311861587702</v>
      </c>
    </row>
    <row r="62" spans="1:17" x14ac:dyDescent="0.25">
      <c r="A62" s="19" t="s">
        <v>70</v>
      </c>
      <c r="B62" t="s">
        <v>76</v>
      </c>
      <c r="C62" s="41" t="s">
        <v>11</v>
      </c>
      <c r="D62" s="42" t="s">
        <v>12</v>
      </c>
      <c r="F62" s="117">
        <v>51.455119376002301</v>
      </c>
      <c r="G62" s="118">
        <v>50.6510122956443</v>
      </c>
      <c r="H62" s="91">
        <v>63.809119758358896</v>
      </c>
      <c r="I62" s="92">
        <v>63.782745397144197</v>
      </c>
      <c r="J62" s="91">
        <v>32.833058744439903</v>
      </c>
      <c r="K62" s="92">
        <v>32.306606213606997</v>
      </c>
      <c r="L62" s="117">
        <v>1.5875439481140201</v>
      </c>
      <c r="M62" s="118">
        <v>4.1350307282191197E-2</v>
      </c>
      <c r="N62" s="118">
        <v>1.6295507096970001</v>
      </c>
      <c r="O62" s="118">
        <v>1.34719323106573</v>
      </c>
      <c r="P62" s="118">
        <v>-0.277830096324855</v>
      </c>
      <c r="Q62" s="118">
        <v>1.3053031769089201</v>
      </c>
    </row>
  </sheetData>
  <sheetProtection selectLockedCells="1" selectUnlockedCells="1"/>
  <mergeCells count="6">
    <mergeCell ref="F1:Q1"/>
    <mergeCell ref="C6:D6"/>
    <mergeCell ref="F6:Q6"/>
    <mergeCell ref="F7:G7"/>
    <mergeCell ref="H7:I7"/>
    <mergeCell ref="J7:K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79998168889431442"/>
    <outlinePr summaryBelow="0" summaryRight="0"/>
    <pageSetUpPr autoPageBreaks="0" fitToPage="1"/>
  </sheetPr>
  <dimension ref="A1:AX100"/>
  <sheetViews>
    <sheetView workbookViewId="0">
      <selection activeCell="U10" sqref="U10"/>
    </sheetView>
  </sheetViews>
  <sheetFormatPr defaultRowHeight="12.5" x14ac:dyDescent="0.25"/>
  <cols>
    <col min="1" max="1" width="4.26953125" customWidth="1"/>
    <col min="2" max="2" width="3.453125" customWidth="1"/>
    <col min="3" max="3" width="6.81640625" customWidth="1"/>
    <col min="4" max="4" width="9.1796875" customWidth="1"/>
    <col min="5" max="5" width="39" customWidth="1"/>
    <col min="6" max="6" width="24.7265625" customWidth="1"/>
    <col min="7" max="11" width="9.1796875" customWidth="1"/>
    <col min="12" max="12" width="18.26953125" customWidth="1"/>
    <col min="13" max="50" width="9.1796875" customWidth="1"/>
  </cols>
  <sheetData>
    <row r="1" spans="1:50" ht="15" customHeight="1" x14ac:dyDescent="0.35">
      <c r="A1" s="8"/>
      <c r="B1" s="8" t="s">
        <v>40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84" customHeight="1" x14ac:dyDescent="0.5">
      <c r="A2" s="8"/>
      <c r="B2" s="9"/>
      <c r="C2" s="10"/>
      <c r="D2" s="8"/>
      <c r="E2" s="8"/>
      <c r="F2" s="8"/>
      <c r="G2" s="8"/>
      <c r="H2" s="8"/>
      <c r="I2" s="8"/>
      <c r="J2" s="8"/>
      <c r="K2" s="11"/>
      <c r="L2" s="8"/>
      <c r="M2" s="11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15" customHeight="1" x14ac:dyDescent="0.5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5" customHeight="1" x14ac:dyDescent="0.35">
      <c r="A4" s="12" t="s">
        <v>41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5" customHeight="1" x14ac:dyDescent="0.35">
      <c r="A5" s="146" t="str">
        <f>HYPERLINK("http://www.str.com/data-insights/resources/glossary", "For all STR definitions, please visit www.str.com/data-insights/resources/glossary")</f>
        <v>For all STR definitions, please visit www.str.com/data-insights/resources/glossary</v>
      </c>
      <c r="B5" s="146"/>
      <c r="C5" s="146"/>
      <c r="D5" s="146"/>
      <c r="E5" s="146"/>
      <c r="F5" s="146"/>
      <c r="G5" s="13"/>
      <c r="H5" s="13"/>
      <c r="I5" s="13"/>
      <c r="J5" s="13"/>
      <c r="K5" s="13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15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35">
      <c r="A8" s="12" t="s">
        <v>42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35">
      <c r="A9" s="146" t="str">
        <f>HYPERLINK("http://www.str.com/data-insights/resources/FAQ", "For all STR FAQs, please click here or visit http://www.str.com/data-insights/resources/FAQ")</f>
        <v>For all STR FAQs, please click here or visit http://www.str.com/data-insights/resources/FAQ</v>
      </c>
      <c r="B9" s="146"/>
      <c r="C9" s="146"/>
      <c r="D9" s="146"/>
      <c r="E9" s="146"/>
      <c r="F9" s="146"/>
      <c r="G9" s="13"/>
      <c r="H9" s="13"/>
      <c r="I9" s="13"/>
      <c r="J9" s="13"/>
      <c r="K9" s="1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35">
      <c r="A12" s="146" t="str">
        <f>HYPERLINK("http://www.str.com/contact", "For additional support, please contact your regional office.")</f>
        <v>For additional support, please contact your regional office.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6.5" customHeight="1" x14ac:dyDescent="0.35">
      <c r="A14" s="145" t="str">
        <f>HYPERLINK("http://www.hotelnewsnow.com/", "For the latest in industry news, visit HotelNewsNow.com.")</f>
        <v>For the latest in industry news, visit HotelNewsNow.com.</v>
      </c>
      <c r="B14" s="145"/>
      <c r="C14" s="145"/>
      <c r="D14" s="145"/>
      <c r="E14" s="145"/>
      <c r="F14" s="145"/>
      <c r="G14" s="145"/>
      <c r="H14" s="145"/>
      <c r="I14" s="145"/>
      <c r="J14" s="14"/>
      <c r="K14" s="1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35">
      <c r="A15" s="145" t="str">
        <f>HYPERLINK("http://www.hoteldataconference.com/", "To learn more about the Hotel Data Conference, visit HotelDataConference.com.")</f>
        <v>To learn more about the Hotel Data Conference, visit HotelDataConference.com.</v>
      </c>
      <c r="B15" s="145"/>
      <c r="C15" s="145"/>
      <c r="D15" s="145"/>
      <c r="E15" s="145"/>
      <c r="F15" s="145"/>
      <c r="G15" s="145"/>
      <c r="H15" s="145"/>
      <c r="I15" s="145"/>
      <c r="J15" s="14"/>
      <c r="K15" s="14"/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35">
      <c r="A16" s="8"/>
      <c r="B16" s="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" customHeight="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" customHeight="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" customHeight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 customHeight="1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" customHeight="1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15" customHeight="1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15" customHeight="1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" customHeight="1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5" customHeight="1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15" customHeight="1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5" customHeight="1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5" customHeight="1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5" customHeight="1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5" customHeight="1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5" customHeight="1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5" customHeigh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5" customHeight="1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5" customHeight="1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5" customHeight="1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5" customHeight="1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5" customHeight="1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5" customHeight="1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5" customHeight="1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5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" customHeight="1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5" customHeight="1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5" customHeight="1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5" customHeight="1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5" customHeight="1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5" customHeight="1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5" customHeight="1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5" customHeight="1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5" customHeight="1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5" customHeight="1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5" customHeight="1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5" customHeight="1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5" customHeight="1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5" customHeight="1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5" customHeight="1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5" customHeight="1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5" customHeight="1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</sheetData>
  <sheetProtection password="DD2A" sheet="1" objects="1" scenarios="1"/>
  <mergeCells count="6">
    <mergeCell ref="A15:I15"/>
    <mergeCell ref="A5:F5"/>
    <mergeCell ref="G12:J12"/>
    <mergeCell ref="A9:F9"/>
    <mergeCell ref="A12:F12"/>
    <mergeCell ref="A14:I14"/>
  </mergeCells>
  <phoneticPr fontId="0" type="noConversion"/>
  <printOptions gridLines="1" gridLinesSet="0"/>
  <pageMargins left="0" right="0" top="0" bottom="0" header="0.5" footer="0.5"/>
  <pageSetup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79998168889431442"/>
  </sheetPr>
  <dimension ref="A1:A2"/>
  <sheetViews>
    <sheetView workbookViewId="0"/>
  </sheetViews>
  <sheetFormatPr defaultRowHeight="12.5" x14ac:dyDescent="0.25"/>
  <sheetData>
    <row r="1" spans="1:1" ht="13" x14ac:dyDescent="0.3">
      <c r="A1" s="4" t="s">
        <v>61</v>
      </c>
    </row>
    <row r="2" spans="1:1" ht="13" x14ac:dyDescent="0.3">
      <c r="A2" s="4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7" tint="0.79998168889431442"/>
  </sheetPr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a85900e-6fd2-45c2-923c-a8c58575d173" xsi:nil="true"/>
    <_ip_UnifiedCompliancePolicyProperties xmlns="http://schemas.microsoft.com/sharepoint/v3" xsi:nil="true"/>
    <lcf76f155ced4ddcb4097134ff3c332f xmlns="e3f431ef-2a63-4b2b-860e-646449a1814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9547A1AC0C9458D6DA3BF670E8E42" ma:contentTypeVersion="21" ma:contentTypeDescription="Create a new document." ma:contentTypeScope="" ma:versionID="39f8717354861d66dfe600d1c4783cdc">
  <xsd:schema xmlns:xsd="http://www.w3.org/2001/XMLSchema" xmlns:xs="http://www.w3.org/2001/XMLSchema" xmlns:p="http://schemas.microsoft.com/office/2006/metadata/properties" xmlns:ns1="http://schemas.microsoft.com/sharepoint/v3" xmlns:ns2="e3f431ef-2a63-4b2b-860e-646449a1814e" xmlns:ns3="7a85900e-6fd2-45c2-923c-a8c58575d173" targetNamespace="http://schemas.microsoft.com/office/2006/metadata/properties" ma:root="true" ma:fieldsID="1ba4f6d1896390fcbd2dbce51fb85c30" ns1:_="" ns2:_="" ns3:_="">
    <xsd:import namespace="http://schemas.microsoft.com/sharepoint/v3"/>
    <xsd:import namespace="e3f431ef-2a63-4b2b-860e-646449a1814e"/>
    <xsd:import namespace="7a85900e-6fd2-45c2-923c-a8c58575d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431ef-2a63-4b2b-860e-646449a18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530d2e-5552-4983-b860-cdec4d796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5900e-6fd2-45c2-923c-a8c58575d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b41aab-c18e-4f90-8b01-22265f85669d}" ma:internalName="TaxCatchAll" ma:showField="CatchAllData" ma:web="7a85900e-6fd2-45c2-923c-a8c58575d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038E60-97D3-462E-AC35-04450D03A8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E16892-6FA5-435B-A517-2223A37E48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a85900e-6fd2-45c2-923c-a8c58575d173"/>
    <ds:schemaRef ds:uri="e3f431ef-2a63-4b2b-860e-646449a1814e"/>
  </ds:schemaRefs>
</ds:datastoreItem>
</file>

<file path=customXml/itemProps3.xml><?xml version="1.0" encoding="utf-8"?>
<ds:datastoreItem xmlns:ds="http://schemas.openxmlformats.org/officeDocument/2006/customXml" ds:itemID="{8F63B131-D615-46AE-B0BB-E7CF0AF66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f431ef-2a63-4b2b-860e-646449a1814e"/>
    <ds:schemaRef ds:uri="7a85900e-6fd2-45c2-923c-a8c58575d1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a0e7531-20dc-49a7-b88e-b68840ca4168}" enabled="0" method="" siteId="{8a0e7531-20dc-49a7-b88e-b68840ca41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Current Month Report</vt:lpstr>
      <vt:lpstr>Year To Date Report</vt:lpstr>
      <vt:lpstr>Current month raw data</vt:lpstr>
      <vt:lpstr>YTD Raw Data</vt:lpstr>
      <vt:lpstr>Help</vt:lpstr>
      <vt:lpstr>Market Maps -&gt;</vt:lpstr>
      <vt:lpstr>Washington, DC Market</vt:lpstr>
      <vt:lpstr>Norfolk &amp; Virginia Beach, VA</vt:lpstr>
      <vt:lpstr>Virginia Area</vt:lpstr>
      <vt:lpstr>Richmond-Petersburg, VA</vt:lpstr>
      <vt:lpstr>Bristol &amp; Kingsport TN&amp;VA, MSA</vt:lpstr>
      <vt:lpstr>Help!Print_Area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2026-05-21T13:57:41Z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11.0.0.825 (http://officewriter.softartisans.com)</vt:lpwstr>
  </property>
  <property fmtid="{D5CDD505-2E9C-101B-9397-08002B2CF9AE}" pid="3" name="ContentTypeId">
    <vt:lpwstr>0x010100F029547A1AC0C9458D6DA3BF670E8E42</vt:lpwstr>
  </property>
  <property fmtid="{D5CDD505-2E9C-101B-9397-08002B2CF9AE}" pid="4" name="MediaServiceImageTags">
    <vt:lpwstr/>
  </property>
</Properties>
</file>