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/>
  <xr:revisionPtr revIDLastSave="27" documentId="8_{6C97720F-EC60-4BA4-82BC-D004068207DF}" xr6:coauthVersionLast="47" xr6:coauthVersionMax="47" xr10:uidLastSave="{CBF5F7B7-8119-4AA0-B1FB-900DEAD69839}"/>
  <workbookProtection workbookAlgorithmName="SHA-512" workbookHashValue="DyYmPk7jOZeBfpTuJ1NwatvmZRRLIHW/sjxnMDMxlZ7wisV8vjs+vW3Ua3ZL/IzAwcaEYTM+PbVqwANAJj9WTA==" workbookSaltValue="JtTgs9wI7pnjt1BRhwypqQ==" workbookSpinCount="100000" lockStructure="1"/>
  <bookViews>
    <workbookView xWindow="-120" yWindow="-120" windowWidth="29040" windowHeight="15720" xr2:uid="{DD0F54F7-D0E5-48F9-8D2E-B2AFD3CBF5F1}"/>
  </bookViews>
  <sheets>
    <sheet name="Current Month Report" sheetId="18" r:id="rId1"/>
    <sheet name="Year To Date Report" sheetId="19" r:id="rId2"/>
    <sheet name="Current month raw data" sheetId="21" state="hidden" r:id="rId3"/>
    <sheet name="YTD Raw Data" sheetId="23" state="hidden" r:id="rId4"/>
    <sheet name="Help" sheetId="15" r:id="rId5"/>
    <sheet name="Market Maps -&gt;" sheetId="24" r:id="rId6"/>
    <sheet name="Washington, DC Market" sheetId="25" r:id="rId7"/>
    <sheet name="Norfolk &amp; Virginia Beach, VA" sheetId="26" r:id="rId8"/>
    <sheet name="Virginia Area" sheetId="27" r:id="rId9"/>
    <sheet name="Richmond-Petersburg, VA" sheetId="28" r:id="rId10"/>
    <sheet name="Bristol &amp; Kingsport TN&amp;VA, MSA" sheetId="29" r:id="rId11"/>
  </sheets>
  <definedNames>
    <definedName name="_xlnm.Print_Area" localSheetId="4">Help!$A$1:$O$31</definedName>
  </definedNames>
  <calcPr calcId="191029" iterateDelta="9.9999999999994451E-4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9" l="1"/>
  <c r="B1" i="18"/>
  <c r="M57" i="19"/>
  <c r="L57" i="19"/>
  <c r="K57" i="19"/>
  <c r="J57" i="19"/>
  <c r="I57" i="19"/>
  <c r="H57" i="19"/>
  <c r="G57" i="19"/>
  <c r="F57" i="19"/>
  <c r="E57" i="19"/>
  <c r="D57" i="19"/>
  <c r="C57" i="19"/>
  <c r="B57" i="19"/>
  <c r="M57" i="18"/>
  <c r="L57" i="18"/>
  <c r="K57" i="18"/>
  <c r="J57" i="18"/>
  <c r="I57" i="18"/>
  <c r="H57" i="18"/>
  <c r="G57" i="18"/>
  <c r="F57" i="18"/>
  <c r="E57" i="18"/>
  <c r="D57" i="18"/>
  <c r="C57" i="18"/>
  <c r="B57" i="18"/>
  <c r="B56" i="19" l="1"/>
  <c r="C56" i="19"/>
  <c r="D56" i="19"/>
  <c r="E56" i="19"/>
  <c r="F56" i="19"/>
  <c r="G56" i="19"/>
  <c r="H56" i="19"/>
  <c r="I56" i="19"/>
  <c r="J56" i="19"/>
  <c r="K56" i="19"/>
  <c r="L56" i="19"/>
  <c r="M56" i="19"/>
  <c r="M49" i="19"/>
  <c r="M43" i="19"/>
  <c r="L49" i="19"/>
  <c r="L43" i="19"/>
  <c r="K49" i="19"/>
  <c r="K43" i="19"/>
  <c r="J49" i="19"/>
  <c r="J43" i="19"/>
  <c r="I49" i="19"/>
  <c r="I43" i="19"/>
  <c r="H49" i="19"/>
  <c r="H43" i="19"/>
  <c r="G49" i="19"/>
  <c r="G43" i="19"/>
  <c r="F49" i="19"/>
  <c r="F43" i="19"/>
  <c r="E49" i="19"/>
  <c r="E43" i="19"/>
  <c r="D49" i="19"/>
  <c r="D43" i="19"/>
  <c r="C49" i="19"/>
  <c r="C43" i="19"/>
  <c r="B49" i="19"/>
  <c r="B43" i="19"/>
  <c r="M56" i="18"/>
  <c r="L56" i="18"/>
  <c r="K56" i="18"/>
  <c r="J56" i="18"/>
  <c r="I56" i="18"/>
  <c r="H56" i="18"/>
  <c r="G56" i="18"/>
  <c r="F56" i="18"/>
  <c r="E56" i="18"/>
  <c r="D56" i="18"/>
  <c r="C56" i="18"/>
  <c r="B56" i="18"/>
  <c r="M43" i="18"/>
  <c r="L43" i="18"/>
  <c r="K43" i="18"/>
  <c r="J43" i="18"/>
  <c r="I43" i="18"/>
  <c r="H43" i="18"/>
  <c r="G43" i="18"/>
  <c r="F43" i="18"/>
  <c r="E43" i="18"/>
  <c r="D43" i="18"/>
  <c r="C43" i="18"/>
  <c r="B43" i="18"/>
  <c r="M49" i="18"/>
  <c r="L49" i="18"/>
  <c r="K49" i="18"/>
  <c r="J49" i="18"/>
  <c r="I49" i="18"/>
  <c r="H49" i="18"/>
  <c r="G49" i="18"/>
  <c r="F49" i="18"/>
  <c r="E49" i="18"/>
  <c r="D49" i="18"/>
  <c r="C49" i="18"/>
  <c r="B49" i="18"/>
  <c r="B26" i="19" l="1"/>
  <c r="C26" i="19"/>
  <c r="D26" i="19"/>
  <c r="E26" i="19"/>
  <c r="F26" i="19"/>
  <c r="G26" i="19"/>
  <c r="H26" i="19"/>
  <c r="I26" i="19"/>
  <c r="J26" i="19"/>
  <c r="K26" i="19"/>
  <c r="L26" i="19"/>
  <c r="M26" i="19"/>
  <c r="C3" i="19" l="1"/>
  <c r="D3" i="19"/>
  <c r="E3" i="19"/>
  <c r="F3" i="19"/>
  <c r="G3" i="19"/>
  <c r="B3" i="19"/>
  <c r="I3" i="18"/>
  <c r="H3" i="18"/>
  <c r="D3" i="18"/>
  <c r="E3" i="18"/>
  <c r="F3" i="18"/>
  <c r="G3" i="18"/>
  <c r="C3" i="18"/>
  <c r="B3" i="18"/>
  <c r="B11" i="19"/>
  <c r="C11" i="19"/>
  <c r="D11" i="19"/>
  <c r="E11" i="19"/>
  <c r="F11" i="19"/>
  <c r="B12" i="19"/>
  <c r="C12" i="19"/>
  <c r="D12" i="19"/>
  <c r="E12" i="19"/>
  <c r="F12" i="19"/>
  <c r="B13" i="19"/>
  <c r="C13" i="19"/>
  <c r="D13" i="19"/>
  <c r="E13" i="19"/>
  <c r="F13" i="19"/>
  <c r="B27" i="19"/>
  <c r="C27" i="19"/>
  <c r="D27" i="19"/>
  <c r="E27" i="19"/>
  <c r="F27" i="19"/>
  <c r="B28" i="19"/>
  <c r="C28" i="19"/>
  <c r="D28" i="19"/>
  <c r="E28" i="19"/>
  <c r="F28" i="19"/>
  <c r="B9" i="19"/>
  <c r="C9" i="19"/>
  <c r="D9" i="19"/>
  <c r="E9" i="19"/>
  <c r="F9" i="19"/>
  <c r="G9" i="19"/>
  <c r="H9" i="19"/>
  <c r="I9" i="19"/>
  <c r="J9" i="19"/>
  <c r="K9" i="19"/>
  <c r="L9" i="19"/>
  <c r="M9" i="19"/>
  <c r="B10" i="19"/>
  <c r="C10" i="19"/>
  <c r="D10" i="19"/>
  <c r="E10" i="19"/>
  <c r="F10" i="19"/>
  <c r="G10" i="19"/>
  <c r="H10" i="19"/>
  <c r="I10" i="19"/>
  <c r="J10" i="19"/>
  <c r="K10" i="19"/>
  <c r="L10" i="19"/>
  <c r="M10" i="19"/>
  <c r="G11" i="19"/>
  <c r="H11" i="19"/>
  <c r="I11" i="19"/>
  <c r="J11" i="19"/>
  <c r="K11" i="19"/>
  <c r="L11" i="19"/>
  <c r="M11" i="19"/>
  <c r="G12" i="19"/>
  <c r="H12" i="19"/>
  <c r="I12" i="19"/>
  <c r="J12" i="19"/>
  <c r="K12" i="19"/>
  <c r="L12" i="19"/>
  <c r="M12" i="19"/>
  <c r="G13" i="19"/>
  <c r="H13" i="19"/>
  <c r="I13" i="19"/>
  <c r="J13" i="19"/>
  <c r="K13" i="19"/>
  <c r="L13" i="19"/>
  <c r="M13" i="19"/>
  <c r="M8" i="19"/>
  <c r="L8" i="19"/>
  <c r="K8" i="19"/>
  <c r="J8" i="19"/>
  <c r="I8" i="19"/>
  <c r="H8" i="19"/>
  <c r="G8" i="19"/>
  <c r="F8" i="19"/>
  <c r="E8" i="19"/>
  <c r="D8" i="19"/>
  <c r="C8" i="19"/>
  <c r="B8" i="19"/>
  <c r="C13" i="18"/>
  <c r="D9" i="18"/>
  <c r="E9" i="18"/>
  <c r="F9" i="18"/>
  <c r="G9" i="18"/>
  <c r="H9" i="18"/>
  <c r="I9" i="18"/>
  <c r="J9" i="18"/>
  <c r="K9" i="18"/>
  <c r="L9" i="18"/>
  <c r="M9" i="18"/>
  <c r="D10" i="18"/>
  <c r="E10" i="18"/>
  <c r="F10" i="18"/>
  <c r="G10" i="18"/>
  <c r="H10" i="18"/>
  <c r="I10" i="18"/>
  <c r="J10" i="18"/>
  <c r="K10" i="18"/>
  <c r="L10" i="18"/>
  <c r="M10" i="18"/>
  <c r="D11" i="18"/>
  <c r="E11" i="18"/>
  <c r="F11" i="18"/>
  <c r="G11" i="18"/>
  <c r="H11" i="18"/>
  <c r="I11" i="18"/>
  <c r="J11" i="18"/>
  <c r="K11" i="18"/>
  <c r="L11" i="18"/>
  <c r="M11" i="18"/>
  <c r="D12" i="18"/>
  <c r="E12" i="18"/>
  <c r="F12" i="18"/>
  <c r="G12" i="18"/>
  <c r="H12" i="18"/>
  <c r="I12" i="18"/>
  <c r="J12" i="18"/>
  <c r="K12" i="18"/>
  <c r="L12" i="18"/>
  <c r="M12" i="18"/>
  <c r="D13" i="18"/>
  <c r="E13" i="18"/>
  <c r="F13" i="18"/>
  <c r="G13" i="18"/>
  <c r="H13" i="18"/>
  <c r="I13" i="18"/>
  <c r="J13" i="18"/>
  <c r="K13" i="18"/>
  <c r="L13" i="18"/>
  <c r="M13" i="18"/>
  <c r="M8" i="18"/>
  <c r="L8" i="18"/>
  <c r="K8" i="18"/>
  <c r="J8" i="18"/>
  <c r="I8" i="18"/>
  <c r="H8" i="18"/>
  <c r="G8" i="18"/>
  <c r="F8" i="18"/>
  <c r="E8" i="18"/>
  <c r="D8" i="18"/>
  <c r="C9" i="18"/>
  <c r="C10" i="18"/>
  <c r="C11" i="18"/>
  <c r="C12" i="18"/>
  <c r="C8" i="18"/>
  <c r="B9" i="18"/>
  <c r="B10" i="18"/>
  <c r="B11" i="18"/>
  <c r="B12" i="18"/>
  <c r="B13" i="18"/>
  <c r="B8" i="18"/>
  <c r="B54" i="18" l="1"/>
  <c r="E28" i="18"/>
  <c r="F28" i="18"/>
  <c r="E29" i="18"/>
  <c r="F29" i="18"/>
  <c r="E30" i="18"/>
  <c r="F30" i="18"/>
  <c r="E31" i="18"/>
  <c r="F31" i="18"/>
  <c r="C26" i="18"/>
  <c r="D26" i="18"/>
  <c r="C27" i="18"/>
  <c r="D27" i="18"/>
  <c r="C28" i="18"/>
  <c r="D28" i="18"/>
  <c r="C29" i="18"/>
  <c r="D29" i="18"/>
  <c r="C30" i="18"/>
  <c r="D30" i="18"/>
  <c r="C31" i="18"/>
  <c r="D31" i="18"/>
  <c r="F37" i="18"/>
  <c r="C32" i="18"/>
  <c r="D32" i="18"/>
  <c r="C34" i="18"/>
  <c r="D34" i="18"/>
  <c r="C35" i="18"/>
  <c r="D35" i="18"/>
  <c r="M24" i="19"/>
  <c r="L24" i="19"/>
  <c r="K24" i="19"/>
  <c r="J24" i="19"/>
  <c r="I24" i="19"/>
  <c r="H24" i="19"/>
  <c r="G24" i="19"/>
  <c r="F24" i="19"/>
  <c r="E24" i="19"/>
  <c r="D24" i="19"/>
  <c r="C24" i="19"/>
  <c r="B24" i="19"/>
  <c r="M23" i="19"/>
  <c r="L23" i="19"/>
  <c r="K23" i="19"/>
  <c r="J23" i="19"/>
  <c r="I23" i="19"/>
  <c r="H23" i="19"/>
  <c r="G23" i="19"/>
  <c r="F23" i="19"/>
  <c r="E23" i="19"/>
  <c r="D23" i="19"/>
  <c r="C23" i="19"/>
  <c r="B23" i="19"/>
  <c r="M22" i="19"/>
  <c r="L22" i="19"/>
  <c r="K22" i="19"/>
  <c r="J22" i="19"/>
  <c r="I22" i="19"/>
  <c r="H22" i="19"/>
  <c r="G22" i="19"/>
  <c r="F22" i="19"/>
  <c r="E22" i="19"/>
  <c r="D22" i="19"/>
  <c r="C22" i="19"/>
  <c r="B22" i="19"/>
  <c r="M21" i="19"/>
  <c r="L21" i="19"/>
  <c r="K21" i="19"/>
  <c r="J21" i="19"/>
  <c r="I21" i="19"/>
  <c r="H21" i="19"/>
  <c r="G21" i="19"/>
  <c r="F21" i="19"/>
  <c r="E21" i="19"/>
  <c r="D21" i="19"/>
  <c r="C21" i="19"/>
  <c r="B21" i="19"/>
  <c r="M20" i="19"/>
  <c r="L20" i="19"/>
  <c r="K20" i="19"/>
  <c r="J20" i="19"/>
  <c r="I20" i="19"/>
  <c r="H20" i="19"/>
  <c r="G20" i="19"/>
  <c r="F20" i="19"/>
  <c r="E20" i="19"/>
  <c r="D20" i="19"/>
  <c r="C20" i="19"/>
  <c r="B20" i="19"/>
  <c r="M19" i="19"/>
  <c r="L19" i="19"/>
  <c r="K19" i="19"/>
  <c r="J19" i="19"/>
  <c r="I19" i="19"/>
  <c r="H19" i="19"/>
  <c r="G19" i="19"/>
  <c r="F19" i="19"/>
  <c r="E19" i="19"/>
  <c r="D19" i="19"/>
  <c r="C19" i="19"/>
  <c r="B19" i="19"/>
  <c r="M18" i="19"/>
  <c r="L18" i="19"/>
  <c r="K18" i="19"/>
  <c r="J18" i="19"/>
  <c r="I18" i="19"/>
  <c r="H18" i="19"/>
  <c r="G18" i="19"/>
  <c r="F18" i="19"/>
  <c r="E18" i="19"/>
  <c r="D18" i="19"/>
  <c r="C18" i="19"/>
  <c r="B18" i="19"/>
  <c r="M17" i="19"/>
  <c r="L17" i="19"/>
  <c r="K17" i="19"/>
  <c r="J17" i="19"/>
  <c r="I17" i="19"/>
  <c r="H17" i="19"/>
  <c r="G17" i="19"/>
  <c r="F17" i="19"/>
  <c r="E17" i="19"/>
  <c r="D17" i="19"/>
  <c r="C17" i="19"/>
  <c r="B17" i="19"/>
  <c r="M16" i="19"/>
  <c r="L16" i="19"/>
  <c r="K16" i="19"/>
  <c r="J16" i="19"/>
  <c r="I16" i="19"/>
  <c r="H16" i="19"/>
  <c r="G16" i="19"/>
  <c r="F16" i="19"/>
  <c r="E16" i="19"/>
  <c r="D16" i="19"/>
  <c r="C16" i="19"/>
  <c r="B16" i="19"/>
  <c r="M15" i="19"/>
  <c r="L15" i="19"/>
  <c r="K15" i="19"/>
  <c r="J15" i="19"/>
  <c r="I15" i="19"/>
  <c r="H15" i="19"/>
  <c r="G15" i="19"/>
  <c r="F15" i="19"/>
  <c r="E15" i="19"/>
  <c r="D15" i="19"/>
  <c r="C15" i="19"/>
  <c r="B15" i="19"/>
  <c r="M58" i="19"/>
  <c r="L58" i="19"/>
  <c r="K58" i="19"/>
  <c r="J58" i="19"/>
  <c r="I58" i="19"/>
  <c r="H58" i="19"/>
  <c r="G58" i="19"/>
  <c r="F58" i="19"/>
  <c r="E58" i="19"/>
  <c r="D58" i="19"/>
  <c r="C58" i="19"/>
  <c r="B58" i="19"/>
  <c r="M55" i="19"/>
  <c r="L55" i="19"/>
  <c r="K55" i="19"/>
  <c r="J55" i="19"/>
  <c r="I55" i="19"/>
  <c r="H55" i="19"/>
  <c r="G55" i="19"/>
  <c r="F55" i="19"/>
  <c r="E55" i="19"/>
  <c r="D55" i="19"/>
  <c r="C55" i="19"/>
  <c r="B55" i="19"/>
  <c r="M54" i="19"/>
  <c r="L54" i="19"/>
  <c r="K54" i="19"/>
  <c r="J54" i="19"/>
  <c r="I54" i="19"/>
  <c r="H54" i="19"/>
  <c r="G54" i="19"/>
  <c r="F54" i="19"/>
  <c r="E54" i="19"/>
  <c r="D54" i="19"/>
  <c r="C54" i="19"/>
  <c r="B54" i="19"/>
  <c r="M53" i="19"/>
  <c r="L53" i="19"/>
  <c r="K53" i="19"/>
  <c r="J53" i="19"/>
  <c r="I53" i="19"/>
  <c r="H53" i="19"/>
  <c r="G53" i="19"/>
  <c r="F53" i="19"/>
  <c r="E53" i="19"/>
  <c r="D53" i="19"/>
  <c r="C53" i="19"/>
  <c r="B53" i="19"/>
  <c r="M51" i="19"/>
  <c r="L51" i="19"/>
  <c r="K51" i="19"/>
  <c r="J51" i="19"/>
  <c r="I51" i="19"/>
  <c r="H51" i="19"/>
  <c r="G51" i="19"/>
  <c r="F51" i="19"/>
  <c r="E51" i="19"/>
  <c r="D51" i="19"/>
  <c r="C51" i="19"/>
  <c r="B51" i="19"/>
  <c r="M45" i="19"/>
  <c r="L45" i="19"/>
  <c r="K45" i="19"/>
  <c r="J45" i="19"/>
  <c r="I45" i="19"/>
  <c r="H45" i="19"/>
  <c r="G45" i="19"/>
  <c r="F45" i="19"/>
  <c r="E45" i="19"/>
  <c r="D45" i="19"/>
  <c r="C45" i="19"/>
  <c r="B45" i="19"/>
  <c r="M46" i="19"/>
  <c r="L46" i="19"/>
  <c r="K46" i="19"/>
  <c r="J46" i="19"/>
  <c r="I46" i="19"/>
  <c r="H46" i="19"/>
  <c r="G46" i="19"/>
  <c r="F46" i="19"/>
  <c r="E46" i="19"/>
  <c r="D46" i="19"/>
  <c r="C46" i="19"/>
  <c r="B46" i="19"/>
  <c r="M44" i="19"/>
  <c r="L44" i="19"/>
  <c r="K44" i="19"/>
  <c r="J44" i="19"/>
  <c r="I44" i="19"/>
  <c r="H44" i="19"/>
  <c r="G44" i="19"/>
  <c r="F44" i="19"/>
  <c r="E44" i="19"/>
  <c r="D44" i="19"/>
  <c r="C44" i="19"/>
  <c r="B44" i="19"/>
  <c r="M48" i="19"/>
  <c r="L48" i="19"/>
  <c r="K48" i="19"/>
  <c r="J48" i="19"/>
  <c r="I48" i="19"/>
  <c r="H48" i="19"/>
  <c r="G48" i="19"/>
  <c r="F48" i="19"/>
  <c r="E48" i="19"/>
  <c r="D48" i="19"/>
  <c r="C48" i="19"/>
  <c r="B48" i="19"/>
  <c r="M47" i="19"/>
  <c r="L47" i="19"/>
  <c r="K47" i="19"/>
  <c r="J47" i="19"/>
  <c r="I47" i="19"/>
  <c r="H47" i="19"/>
  <c r="G47" i="19"/>
  <c r="F47" i="19"/>
  <c r="E47" i="19"/>
  <c r="D47" i="19"/>
  <c r="C47" i="19"/>
  <c r="B47" i="19"/>
  <c r="M42" i="19"/>
  <c r="L42" i="19"/>
  <c r="K42" i="19"/>
  <c r="J42" i="19"/>
  <c r="I42" i="19"/>
  <c r="H42" i="19"/>
  <c r="G42" i="19"/>
  <c r="F42" i="19"/>
  <c r="E42" i="19"/>
  <c r="D42" i="19"/>
  <c r="C42" i="19"/>
  <c r="B42" i="19"/>
  <c r="M41" i="19"/>
  <c r="L41" i="19"/>
  <c r="K41" i="19"/>
  <c r="J41" i="19"/>
  <c r="I41" i="19"/>
  <c r="H41" i="19"/>
  <c r="G41" i="19"/>
  <c r="F41" i="19"/>
  <c r="E41" i="19"/>
  <c r="D41" i="19"/>
  <c r="C41" i="19"/>
  <c r="B41" i="19"/>
  <c r="M39" i="19"/>
  <c r="L39" i="19"/>
  <c r="K39" i="19"/>
  <c r="J39" i="19"/>
  <c r="I39" i="19"/>
  <c r="H39" i="19"/>
  <c r="G39" i="19"/>
  <c r="F39" i="19"/>
  <c r="E39" i="19"/>
  <c r="D39" i="19"/>
  <c r="C39" i="19"/>
  <c r="B39" i="19"/>
  <c r="M38" i="19"/>
  <c r="L38" i="19"/>
  <c r="K38" i="19"/>
  <c r="J38" i="19"/>
  <c r="I38" i="19"/>
  <c r="H38" i="19"/>
  <c r="G38" i="19"/>
  <c r="F38" i="19"/>
  <c r="E38" i="19"/>
  <c r="D38" i="19"/>
  <c r="C38" i="19"/>
  <c r="B38" i="19"/>
  <c r="M37" i="19"/>
  <c r="L37" i="19"/>
  <c r="K37" i="19"/>
  <c r="J37" i="19"/>
  <c r="I37" i="19"/>
  <c r="H37" i="19"/>
  <c r="G37" i="19"/>
  <c r="F37" i="19"/>
  <c r="E37" i="19"/>
  <c r="D37" i="19"/>
  <c r="C37" i="19"/>
  <c r="B37" i="19"/>
  <c r="M36" i="19"/>
  <c r="L36" i="19"/>
  <c r="K36" i="19"/>
  <c r="J36" i="19"/>
  <c r="I36" i="19"/>
  <c r="H36" i="19"/>
  <c r="G36" i="19"/>
  <c r="F36" i="19"/>
  <c r="E36" i="19"/>
  <c r="D36" i="19"/>
  <c r="C36" i="19"/>
  <c r="B36" i="19"/>
  <c r="M35" i="19"/>
  <c r="L35" i="19"/>
  <c r="K35" i="19"/>
  <c r="J35" i="19"/>
  <c r="I35" i="19"/>
  <c r="H35" i="19"/>
  <c r="G35" i="19"/>
  <c r="F35" i="19"/>
  <c r="E35" i="19"/>
  <c r="D35" i="19"/>
  <c r="C35" i="19"/>
  <c r="B35" i="19"/>
  <c r="M34" i="19"/>
  <c r="L34" i="19"/>
  <c r="K34" i="19"/>
  <c r="J34" i="19"/>
  <c r="I34" i="19"/>
  <c r="H34" i="19"/>
  <c r="G34" i="19"/>
  <c r="F34" i="19"/>
  <c r="E34" i="19"/>
  <c r="D34" i="19"/>
  <c r="C34" i="19"/>
  <c r="B34" i="19"/>
  <c r="M32" i="19"/>
  <c r="L32" i="19"/>
  <c r="K32" i="19"/>
  <c r="J32" i="19"/>
  <c r="I32" i="19"/>
  <c r="H32" i="19"/>
  <c r="G32" i="19"/>
  <c r="F32" i="19"/>
  <c r="E32" i="19"/>
  <c r="D32" i="19"/>
  <c r="C32" i="19"/>
  <c r="B32" i="19"/>
  <c r="M31" i="19"/>
  <c r="L31" i="19"/>
  <c r="K31" i="19"/>
  <c r="J31" i="19"/>
  <c r="I31" i="19"/>
  <c r="H31" i="19"/>
  <c r="G31" i="19"/>
  <c r="F31" i="19"/>
  <c r="E31" i="19"/>
  <c r="D31" i="19"/>
  <c r="C31" i="19"/>
  <c r="B31" i="19"/>
  <c r="M30" i="19"/>
  <c r="L30" i="19"/>
  <c r="K30" i="19"/>
  <c r="J30" i="19"/>
  <c r="I30" i="19"/>
  <c r="H30" i="19"/>
  <c r="G30" i="19"/>
  <c r="F30" i="19"/>
  <c r="E30" i="19"/>
  <c r="D30" i="19"/>
  <c r="C30" i="19"/>
  <c r="B30" i="19"/>
  <c r="M29" i="19"/>
  <c r="L29" i="19"/>
  <c r="K29" i="19"/>
  <c r="J29" i="19"/>
  <c r="I29" i="19"/>
  <c r="H29" i="19"/>
  <c r="G29" i="19"/>
  <c r="F29" i="19"/>
  <c r="E29" i="19"/>
  <c r="D29" i="19"/>
  <c r="C29" i="19"/>
  <c r="B29" i="19"/>
  <c r="M28" i="19"/>
  <c r="L28" i="19"/>
  <c r="K28" i="19"/>
  <c r="J28" i="19"/>
  <c r="I28" i="19"/>
  <c r="H28" i="19"/>
  <c r="G28" i="19"/>
  <c r="M27" i="19"/>
  <c r="L27" i="19"/>
  <c r="K27" i="19"/>
  <c r="J27" i="19"/>
  <c r="I27" i="19"/>
  <c r="H27" i="19"/>
  <c r="G27" i="19"/>
  <c r="M5" i="19"/>
  <c r="L5" i="19"/>
  <c r="K5" i="19"/>
  <c r="J5" i="19"/>
  <c r="I5" i="19"/>
  <c r="H5" i="19"/>
  <c r="G5" i="19"/>
  <c r="F5" i="19"/>
  <c r="E5" i="19"/>
  <c r="D5" i="19"/>
  <c r="C5" i="19"/>
  <c r="B5" i="19"/>
  <c r="M4" i="19"/>
  <c r="L4" i="19"/>
  <c r="K4" i="19"/>
  <c r="J4" i="19"/>
  <c r="I4" i="19"/>
  <c r="H4" i="19"/>
  <c r="G4" i="19"/>
  <c r="F4" i="19"/>
  <c r="E4" i="19"/>
  <c r="D4" i="19"/>
  <c r="C4" i="19"/>
  <c r="B4" i="19"/>
  <c r="H2" i="19"/>
  <c r="A1" i="19"/>
  <c r="A1" i="18"/>
  <c r="H2" i="18"/>
  <c r="B5" i="18"/>
  <c r="C5" i="18"/>
  <c r="D5" i="18"/>
  <c r="E5" i="18"/>
  <c r="F5" i="18"/>
  <c r="G5" i="18"/>
  <c r="H5" i="18"/>
  <c r="I5" i="18"/>
  <c r="J5" i="18"/>
  <c r="K5" i="18"/>
  <c r="L5" i="18"/>
  <c r="M5" i="18"/>
  <c r="B26" i="18"/>
  <c r="E26" i="18"/>
  <c r="F26" i="18"/>
  <c r="G26" i="18"/>
  <c r="H26" i="18"/>
  <c r="I26" i="18"/>
  <c r="J26" i="18"/>
  <c r="K26" i="18"/>
  <c r="L26" i="18"/>
  <c r="M26" i="18"/>
  <c r="B27" i="18"/>
  <c r="E27" i="18"/>
  <c r="F27" i="18"/>
  <c r="G27" i="18"/>
  <c r="H27" i="18"/>
  <c r="I27" i="18"/>
  <c r="J27" i="18"/>
  <c r="K27" i="18"/>
  <c r="L27" i="18"/>
  <c r="M27" i="18"/>
  <c r="B28" i="18"/>
  <c r="G28" i="18"/>
  <c r="H28" i="18"/>
  <c r="I28" i="18"/>
  <c r="J28" i="18"/>
  <c r="K28" i="18"/>
  <c r="L28" i="18"/>
  <c r="M28" i="18"/>
  <c r="B29" i="18"/>
  <c r="G29" i="18"/>
  <c r="H29" i="18"/>
  <c r="I29" i="18"/>
  <c r="J29" i="18"/>
  <c r="K29" i="18"/>
  <c r="L29" i="18"/>
  <c r="M29" i="18"/>
  <c r="B30" i="18"/>
  <c r="G30" i="18"/>
  <c r="H30" i="18"/>
  <c r="I30" i="18"/>
  <c r="J30" i="18"/>
  <c r="K30" i="18"/>
  <c r="L30" i="18"/>
  <c r="M30" i="18"/>
  <c r="B31" i="18"/>
  <c r="G31" i="18"/>
  <c r="H31" i="18"/>
  <c r="I31" i="18"/>
  <c r="J31" i="18"/>
  <c r="K31" i="18"/>
  <c r="L31" i="18"/>
  <c r="M31" i="18"/>
  <c r="B32" i="18"/>
  <c r="E32" i="18"/>
  <c r="F32" i="18"/>
  <c r="G32" i="18"/>
  <c r="H32" i="18"/>
  <c r="I32" i="18"/>
  <c r="J32" i="18"/>
  <c r="K32" i="18"/>
  <c r="L32" i="18"/>
  <c r="M32" i="18"/>
  <c r="B34" i="18"/>
  <c r="E34" i="18"/>
  <c r="F34" i="18"/>
  <c r="G34" i="18"/>
  <c r="H34" i="18"/>
  <c r="I34" i="18"/>
  <c r="J34" i="18"/>
  <c r="K34" i="18"/>
  <c r="L34" i="18"/>
  <c r="M34" i="18"/>
  <c r="B35" i="18"/>
  <c r="E35" i="18"/>
  <c r="F35" i="18"/>
  <c r="G35" i="18"/>
  <c r="H35" i="18"/>
  <c r="I35" i="18"/>
  <c r="J35" i="18"/>
  <c r="K35" i="18"/>
  <c r="L35" i="18"/>
  <c r="M35" i="18"/>
  <c r="B36" i="18"/>
  <c r="C36" i="18"/>
  <c r="D36" i="18"/>
  <c r="E36" i="18"/>
  <c r="F36" i="18"/>
  <c r="G36" i="18"/>
  <c r="H36" i="18"/>
  <c r="I36" i="18"/>
  <c r="J36" i="18"/>
  <c r="K36" i="18"/>
  <c r="L36" i="18"/>
  <c r="M36" i="18"/>
  <c r="B37" i="18"/>
  <c r="C37" i="18"/>
  <c r="D37" i="18"/>
  <c r="E37" i="18"/>
  <c r="G37" i="18"/>
  <c r="H37" i="18"/>
  <c r="I37" i="18"/>
  <c r="J37" i="18"/>
  <c r="K37" i="18"/>
  <c r="L37" i="18"/>
  <c r="M37" i="18"/>
  <c r="B38" i="18"/>
  <c r="C38" i="18"/>
  <c r="D38" i="18"/>
  <c r="E38" i="18"/>
  <c r="F38" i="18"/>
  <c r="G38" i="18"/>
  <c r="H38" i="18"/>
  <c r="I38" i="18"/>
  <c r="J38" i="18"/>
  <c r="K38" i="18"/>
  <c r="L38" i="18"/>
  <c r="M38" i="18"/>
  <c r="B39" i="18"/>
  <c r="C39" i="18"/>
  <c r="D39" i="18"/>
  <c r="E39" i="18"/>
  <c r="F39" i="18"/>
  <c r="G39" i="18"/>
  <c r="H39" i="18"/>
  <c r="I39" i="18"/>
  <c r="J39" i="18"/>
  <c r="K39" i="18"/>
  <c r="L39" i="18"/>
  <c r="M39" i="18"/>
  <c r="B41" i="18"/>
  <c r="C41" i="18"/>
  <c r="D41" i="18"/>
  <c r="E41" i="18"/>
  <c r="F41" i="18"/>
  <c r="G41" i="18"/>
  <c r="H41" i="18"/>
  <c r="I41" i="18"/>
  <c r="J41" i="18"/>
  <c r="K41" i="18"/>
  <c r="L41" i="18"/>
  <c r="M41" i="18"/>
  <c r="B42" i="18"/>
  <c r="C42" i="18"/>
  <c r="D42" i="18"/>
  <c r="E42" i="18"/>
  <c r="F42" i="18"/>
  <c r="G42" i="18"/>
  <c r="H42" i="18"/>
  <c r="I42" i="18"/>
  <c r="J42" i="18"/>
  <c r="K42" i="18"/>
  <c r="L42" i="18"/>
  <c r="M42" i="18"/>
  <c r="B47" i="18"/>
  <c r="C47" i="18"/>
  <c r="D47" i="18"/>
  <c r="E47" i="18"/>
  <c r="F47" i="18"/>
  <c r="G47" i="18"/>
  <c r="H47" i="18"/>
  <c r="I47" i="18"/>
  <c r="J47" i="18"/>
  <c r="K47" i="18"/>
  <c r="L47" i="18"/>
  <c r="M47" i="18"/>
  <c r="B48" i="18"/>
  <c r="C48" i="18"/>
  <c r="D48" i="18"/>
  <c r="E48" i="18"/>
  <c r="F48" i="18"/>
  <c r="G48" i="18"/>
  <c r="H48" i="18"/>
  <c r="I48" i="18"/>
  <c r="J48" i="18"/>
  <c r="K48" i="18"/>
  <c r="L48" i="18"/>
  <c r="M48" i="18"/>
  <c r="B44" i="18"/>
  <c r="C44" i="18"/>
  <c r="D44" i="18"/>
  <c r="E44" i="18"/>
  <c r="F44" i="18"/>
  <c r="G44" i="18"/>
  <c r="H44" i="18"/>
  <c r="I44" i="18"/>
  <c r="J44" i="18"/>
  <c r="K44" i="18"/>
  <c r="L44" i="18"/>
  <c r="M44" i="18"/>
  <c r="B46" i="18"/>
  <c r="C46" i="18"/>
  <c r="D46" i="18"/>
  <c r="E46" i="18"/>
  <c r="F46" i="18"/>
  <c r="G46" i="18"/>
  <c r="H46" i="18"/>
  <c r="I46" i="18"/>
  <c r="J46" i="18"/>
  <c r="K46" i="18"/>
  <c r="L46" i="18"/>
  <c r="M46" i="18"/>
  <c r="B45" i="18"/>
  <c r="C45" i="18"/>
  <c r="D45" i="18"/>
  <c r="E45" i="18"/>
  <c r="F45" i="18"/>
  <c r="G45" i="18"/>
  <c r="H45" i="18"/>
  <c r="I45" i="18"/>
  <c r="J45" i="18"/>
  <c r="K45" i="18"/>
  <c r="L45" i="18"/>
  <c r="M45" i="18"/>
  <c r="B51" i="18"/>
  <c r="C51" i="18"/>
  <c r="D51" i="18"/>
  <c r="E51" i="18"/>
  <c r="F51" i="18"/>
  <c r="G51" i="18"/>
  <c r="H51" i="18"/>
  <c r="I51" i="18"/>
  <c r="J51" i="18"/>
  <c r="K51" i="18"/>
  <c r="L51" i="18"/>
  <c r="M51" i="18"/>
  <c r="B53" i="18"/>
  <c r="C53" i="18"/>
  <c r="D53" i="18"/>
  <c r="E53" i="18"/>
  <c r="F53" i="18"/>
  <c r="G53" i="18"/>
  <c r="H53" i="18"/>
  <c r="I53" i="18"/>
  <c r="J53" i="18"/>
  <c r="K53" i="18"/>
  <c r="L53" i="18"/>
  <c r="M53" i="18"/>
  <c r="B58" i="18"/>
  <c r="C58" i="18"/>
  <c r="D58" i="18"/>
  <c r="E58" i="18"/>
  <c r="F58" i="18"/>
  <c r="G58" i="18"/>
  <c r="H58" i="18"/>
  <c r="I58" i="18"/>
  <c r="J58" i="18"/>
  <c r="K58" i="18"/>
  <c r="L58" i="18"/>
  <c r="M58" i="18"/>
  <c r="C54" i="18"/>
  <c r="D54" i="18"/>
  <c r="E54" i="18"/>
  <c r="F54" i="18"/>
  <c r="G54" i="18"/>
  <c r="H54" i="18"/>
  <c r="I54" i="18"/>
  <c r="J54" i="18"/>
  <c r="K54" i="18"/>
  <c r="L54" i="18"/>
  <c r="M54" i="18"/>
  <c r="B55" i="18"/>
  <c r="C55" i="18"/>
  <c r="D55" i="18"/>
  <c r="E55" i="18"/>
  <c r="F55" i="18"/>
  <c r="G55" i="18"/>
  <c r="H55" i="18"/>
  <c r="I55" i="18"/>
  <c r="J55" i="18"/>
  <c r="K55" i="18"/>
  <c r="L55" i="18"/>
  <c r="M55" i="18"/>
  <c r="B15" i="18"/>
  <c r="C15" i="18"/>
  <c r="D15" i="18"/>
  <c r="E15" i="18"/>
  <c r="F15" i="18"/>
  <c r="G15" i="18"/>
  <c r="H15" i="18"/>
  <c r="I15" i="18"/>
  <c r="J15" i="18"/>
  <c r="K15" i="18"/>
  <c r="L15" i="18"/>
  <c r="M15" i="18"/>
  <c r="B16" i="18"/>
  <c r="C16" i="18"/>
  <c r="D16" i="18"/>
  <c r="E16" i="18"/>
  <c r="F16" i="18"/>
  <c r="G16" i="18"/>
  <c r="H16" i="18"/>
  <c r="I16" i="18"/>
  <c r="J16" i="18"/>
  <c r="K16" i="18"/>
  <c r="L16" i="18"/>
  <c r="M16" i="18"/>
  <c r="B17" i="18"/>
  <c r="C17" i="18"/>
  <c r="D17" i="18"/>
  <c r="E17" i="18"/>
  <c r="F17" i="18"/>
  <c r="G17" i="18"/>
  <c r="H17" i="18"/>
  <c r="I17" i="18"/>
  <c r="J17" i="18"/>
  <c r="K17" i="18"/>
  <c r="L17" i="18"/>
  <c r="M17" i="18"/>
  <c r="B18" i="18"/>
  <c r="C18" i="18"/>
  <c r="D18" i="18"/>
  <c r="E18" i="18"/>
  <c r="F18" i="18"/>
  <c r="G18" i="18"/>
  <c r="H18" i="18"/>
  <c r="I18" i="18"/>
  <c r="J18" i="18"/>
  <c r="K18" i="18"/>
  <c r="L18" i="18"/>
  <c r="M18" i="18"/>
  <c r="B19" i="18"/>
  <c r="C19" i="18"/>
  <c r="D19" i="18"/>
  <c r="E19" i="18"/>
  <c r="F19" i="18"/>
  <c r="G19" i="18"/>
  <c r="H19" i="18"/>
  <c r="I19" i="18"/>
  <c r="J19" i="18"/>
  <c r="K19" i="18"/>
  <c r="L19" i="18"/>
  <c r="M19" i="18"/>
  <c r="B20" i="18"/>
  <c r="C20" i="18"/>
  <c r="D20" i="18"/>
  <c r="E20" i="18"/>
  <c r="F20" i="18"/>
  <c r="G20" i="18"/>
  <c r="H20" i="18"/>
  <c r="I20" i="18"/>
  <c r="J20" i="18"/>
  <c r="K20" i="18"/>
  <c r="L20" i="18"/>
  <c r="M20" i="18"/>
  <c r="B21" i="18"/>
  <c r="C21" i="18"/>
  <c r="D21" i="18"/>
  <c r="E21" i="18"/>
  <c r="F21" i="18"/>
  <c r="G21" i="18"/>
  <c r="H21" i="18"/>
  <c r="I21" i="18"/>
  <c r="J21" i="18"/>
  <c r="K21" i="18"/>
  <c r="L21" i="18"/>
  <c r="M21" i="18"/>
  <c r="B22" i="18"/>
  <c r="C22" i="18"/>
  <c r="D22" i="18"/>
  <c r="E22" i="18"/>
  <c r="F22" i="18"/>
  <c r="G22" i="18"/>
  <c r="H22" i="18"/>
  <c r="I22" i="18"/>
  <c r="J22" i="18"/>
  <c r="K22" i="18"/>
  <c r="L22" i="18"/>
  <c r="M22" i="18"/>
  <c r="B23" i="18"/>
  <c r="C23" i="18"/>
  <c r="D23" i="18"/>
  <c r="E23" i="18"/>
  <c r="F23" i="18"/>
  <c r="G23" i="18"/>
  <c r="H23" i="18"/>
  <c r="I23" i="18"/>
  <c r="J23" i="18"/>
  <c r="K23" i="18"/>
  <c r="L23" i="18"/>
  <c r="M23" i="18"/>
  <c r="B24" i="18"/>
  <c r="C24" i="18"/>
  <c r="D24" i="18"/>
  <c r="E24" i="18"/>
  <c r="F24" i="18"/>
  <c r="G24" i="18"/>
  <c r="H24" i="18"/>
  <c r="I24" i="18"/>
  <c r="J24" i="18"/>
  <c r="K24" i="18"/>
  <c r="L24" i="18"/>
  <c r="M24" i="18"/>
  <c r="M4" i="18"/>
  <c r="L4" i="18"/>
  <c r="K4" i="18"/>
  <c r="J4" i="18"/>
  <c r="I4" i="18"/>
  <c r="H4" i="18"/>
  <c r="G4" i="18"/>
  <c r="F4" i="18"/>
  <c r="E4" i="18"/>
  <c r="D4" i="18"/>
  <c r="C4" i="18"/>
  <c r="B4" i="18"/>
  <c r="A5" i="15"/>
  <c r="A9" i="15"/>
  <c r="A12" i="15"/>
  <c r="A14" i="15"/>
  <c r="A15" i="15"/>
</calcChain>
</file>

<file path=xl/sharedStrings.xml><?xml version="1.0" encoding="utf-8"?>
<sst xmlns="http://schemas.openxmlformats.org/spreadsheetml/2006/main" count="529" uniqueCount="92">
  <si>
    <t>Currency</t>
  </si>
  <si>
    <t>Occ %</t>
  </si>
  <si>
    <t>ADR</t>
  </si>
  <si>
    <t>RevPAR</t>
  </si>
  <si>
    <t>ISO Code</t>
  </si>
  <si>
    <t>Rate</t>
  </si>
  <si>
    <t>Occ</t>
  </si>
  <si>
    <t>Room Rev</t>
  </si>
  <si>
    <t>Room Avail</t>
  </si>
  <si>
    <t>Room Sold</t>
  </si>
  <si>
    <t>United States</t>
  </si>
  <si>
    <t>USD</t>
  </si>
  <si>
    <t>1</t>
  </si>
  <si>
    <t>Virginia</t>
  </si>
  <si>
    <t>Markets</t>
  </si>
  <si>
    <t>Norfolk-Virginia Beach, VA</t>
  </si>
  <si>
    <t>Richmond-Petersburg, VA</t>
  </si>
  <si>
    <t>Virginia Area</t>
  </si>
  <si>
    <t>Washington, DC</t>
  </si>
  <si>
    <t>Tracts</t>
  </si>
  <si>
    <t>Arlington, VA</t>
  </si>
  <si>
    <t>Suburban Virginia Area</t>
  </si>
  <si>
    <t>Alexandria, VA</t>
  </si>
  <si>
    <t>Fairfax/Tysons Corner, VA</t>
  </si>
  <si>
    <t>I-95 Fredericksburg, VA</t>
  </si>
  <si>
    <t>Dulles Airport Area, VA</t>
  </si>
  <si>
    <t>Williamsburg, VA</t>
  </si>
  <si>
    <t>Virginia Beach, VA</t>
  </si>
  <si>
    <t>Norfolk/Portsmouth, VA</t>
  </si>
  <si>
    <t>Newport News/Hampton, VA</t>
  </si>
  <si>
    <t>Chesapeake/Suffolk, VA</t>
  </si>
  <si>
    <t>Richmond North/Glen Allen, VA</t>
  </si>
  <si>
    <t>Richmond West/Midlothian, VA</t>
  </si>
  <si>
    <t>Petersburg/Chester, VA</t>
  </si>
  <si>
    <t>Roanoke, VA</t>
  </si>
  <si>
    <t>Charlottesville, VA</t>
  </si>
  <si>
    <t>Bristol/Kingsport, TN</t>
  </si>
  <si>
    <t>Staunton/Harrisonburg, VA</t>
  </si>
  <si>
    <t>Blacksburg/Wytheville, VA</t>
  </si>
  <si>
    <t>Lynchburg, VA</t>
  </si>
  <si>
    <t>Tab 15 - Help</t>
  </si>
  <si>
    <t>Glossary:</t>
  </si>
  <si>
    <t>Frequently Asked Questions (FAQ):</t>
  </si>
  <si>
    <t>Room Supply</t>
  </si>
  <si>
    <t>Room Demand</t>
  </si>
  <si>
    <t>Occupancy</t>
  </si>
  <si>
    <t>Virginia Area (non-MSA)</t>
  </si>
  <si>
    <t>Bristol-Kingsport MSA</t>
  </si>
  <si>
    <t>Richmond - Petersburg, VA</t>
  </si>
  <si>
    <t>VTC Tourism Regions</t>
  </si>
  <si>
    <t>Central Virginia</t>
  </si>
  <si>
    <t>Chesapeake Bay</t>
  </si>
  <si>
    <t>Coastal Virginia - Eastern Shore</t>
  </si>
  <si>
    <t>Coastal Virginia - Hampton Roads</t>
  </si>
  <si>
    <t>Northern Virginia</t>
  </si>
  <si>
    <t>Shenandoah Valley</t>
  </si>
  <si>
    <t>Southern Virginia</t>
  </si>
  <si>
    <t>Southwest Virginia - Blue Ridge Highlands</t>
  </si>
  <si>
    <t>Southwest Virginia - Heart of Appalachia</t>
  </si>
  <si>
    <t>Virginia Mountains</t>
  </si>
  <si>
    <t>Update month here</t>
  </si>
  <si>
    <t xml:space="preserve">Virginia Tourism Regions. </t>
  </si>
  <si>
    <t>Refer to tabs to the right for STR Submarket Maps</t>
  </si>
  <si>
    <t>Virginia Regional</t>
  </si>
  <si>
    <t xml:space="preserve">Richmond CBD, VA </t>
  </si>
  <si>
    <t>Virginia Luxury</t>
  </si>
  <si>
    <t>Virginia Upper Upscale</t>
  </si>
  <si>
    <t>Virginia Upscale</t>
  </si>
  <si>
    <t>Virginia Upper Midscale</t>
  </si>
  <si>
    <t>Virginia Midscale</t>
  </si>
  <si>
    <t>Virginia Economy</t>
  </si>
  <si>
    <t>Luxury</t>
  </si>
  <si>
    <t>Upper Upscale</t>
  </si>
  <si>
    <t>Upscale</t>
  </si>
  <si>
    <t>Upper Midscale</t>
  </si>
  <si>
    <t>Midscale</t>
  </si>
  <si>
    <t>Economy</t>
  </si>
  <si>
    <t>Virginia Class Scales</t>
  </si>
  <si>
    <t>Room Revenue</t>
  </si>
  <si>
    <t>VTC Defined Tourism Regions</t>
  </si>
  <si>
    <t>STR/CoSTAR Designated Hospitality Markets</t>
  </si>
  <si>
    <t>Virginia South Central</t>
  </si>
  <si>
    <t>Virginia Shenandoah Valley Regional</t>
  </si>
  <si>
    <t>Richmond East-Airport</t>
  </si>
  <si>
    <t>Percent Change from YTD 2025</t>
  </si>
  <si>
    <t xml:space="preserve">SOURCE: COSTAR REALTY INFORMATION, INC. 
REPUBLICATION OR OTHER RE-USE OF THIS DATA WITHOUT THE EXPRESS WRITTEN PERMISSION OF COSTAR IS STRICTLY PROHIBITED.
ANY REDISTRIBUTION OR REPUBLICATION OF THIS DATA BY PARTIES OTHER THAN VTC IS STRICTLY PROHIBITED.
</t>
  </si>
  <si>
    <t>SOURCE: COSTAR REALTY INFORMATION, INC. 
REPUBLICATION OR OTHER RE-USE OF THIS DATA WITHOUT THE EXPRESS WRITTEN PERMISSION OF COSTAR IS STRICTLY PROHIBITED.
ANY REDISTRIBUTION OR REPUBLICATION OF THIS DATA BY PARTIES OTHER THAN VTC IS STRICTLY PROHIBITED.</t>
  </si>
  <si>
    <t>Monthly 2026 Monthly Report</t>
  </si>
  <si>
    <t>Current Month - March 2026 vs March 2025</t>
  </si>
  <si>
    <t>Percent Change from March 2025</t>
  </si>
  <si>
    <t>Year to Date - March 2026 vs March 2025</t>
  </si>
  <si>
    <t>YTD March 2026 Monthly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</si>
</sst>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mmmm\ d\,\ yyyy"/>
    <numFmt numFmtId="165" formatCode="0.0"/>
    <numFmt numFmtId="166" formatCode="#,##0.0;\-#,##0.0"/>
    <numFmt numFmtId="167" formatCode="0.0&quot;%&quot;"/>
    <numFmt numFmtId="168" formatCode="&quot;$&quot;#,##0.00"/>
    <numFmt numFmtId="169" formatCode="mmmm\ yyyy"/>
    <numFmt numFmtId="170" formatCode="#,##0.00;\-#,##0.00"/>
  </numFmts>
  <fonts count="2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8"/>
      <name val="Arial"/>
      <family val="2"/>
    </font>
    <font>
      <sz val="2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sz val="11"/>
      <color indexed="10"/>
      <name val="Calibri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sz val="8"/>
      <name val="Arial"/>
      <family val="2"/>
    </font>
    <font>
      <b/>
      <i/>
      <sz val="10"/>
      <name val="Segoe UI"/>
      <family val="2"/>
    </font>
    <font>
      <sz val="10"/>
      <name val="Arial"/>
      <family val="2"/>
    </font>
    <font>
      <b/>
      <sz val="11"/>
      <color theme="0"/>
      <name val="Asap"/>
    </font>
    <font>
      <b/>
      <sz val="11"/>
      <color indexed="9"/>
      <name val="Asap"/>
    </font>
    <font>
      <b/>
      <sz val="11"/>
      <name val="Asap"/>
    </font>
    <font>
      <sz val="11"/>
      <name val="Asap"/>
    </font>
    <font>
      <b/>
      <i/>
      <sz val="11"/>
      <name val="Asap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C5858"/>
        <bgColor indexed="64"/>
      </patternFill>
    </fill>
    <fill>
      <patternFill patternType="solid">
        <fgColor theme="0" tint="-0.499984740745262"/>
        <bgColor indexed="64"/>
      </patternFill>
    </fill>
  </fills>
  <borders count="40">
    <border>
      <left/>
      <right/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/>
      <right/>
      <top style="thin">
        <color indexed="55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theme="0" tint="-0.249977111117893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1">
    <xf numFmtId="0" fontId="0" fillId="0" borderId="0" xfId="0"/>
    <xf numFmtId="0" fontId="1" fillId="0" borderId="0" xfId="0" applyFont="1"/>
    <xf numFmtId="0" fontId="2" fillId="0" borderId="0" xfId="0" applyFont="1"/>
    <xf numFmtId="0" fontId="7" fillId="0" borderId="1" xfId="0" applyFont="1" applyBorder="1" applyAlignment="1">
      <alignment horizont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top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3" xfId="0" applyFont="1" applyBorder="1"/>
    <xf numFmtId="0" fontId="18" fillId="0" borderId="0" xfId="0" applyFont="1"/>
    <xf numFmtId="0" fontId="17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164" fontId="1" fillId="0" borderId="0" xfId="0" applyNumberFormat="1" applyFont="1" applyAlignment="1">
      <alignment horizontal="left"/>
    </xf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7" fillId="0" borderId="5" xfId="0" applyFont="1" applyBorder="1"/>
    <xf numFmtId="0" fontId="7" fillId="0" borderId="6" xfId="0" applyFont="1" applyBorder="1"/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right"/>
    </xf>
    <xf numFmtId="0" fontId="16" fillId="0" borderId="0" xfId="0" applyFont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14" fontId="4" fillId="4" borderId="0" xfId="0" applyNumberFormat="1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1" fillId="4" borderId="0" xfId="0" applyFont="1" applyFill="1"/>
    <xf numFmtId="0" fontId="5" fillId="4" borderId="0" xfId="0" applyFont="1" applyFill="1" applyAlignment="1">
      <alignment horizontal="right"/>
    </xf>
    <xf numFmtId="0" fontId="18" fillId="0" borderId="12" xfId="0" applyFont="1" applyBorder="1"/>
    <xf numFmtId="0" fontId="18" fillId="0" borderId="0" xfId="0" applyFont="1" applyAlignment="1">
      <alignment vertical="center"/>
    </xf>
    <xf numFmtId="0" fontId="7" fillId="0" borderId="1" xfId="0" applyFont="1" applyBorder="1" applyAlignment="1">
      <alignment horizontal="centerContinuous"/>
    </xf>
    <xf numFmtId="0" fontId="7" fillId="0" borderId="7" xfId="0" applyFont="1" applyBorder="1" applyAlignment="1">
      <alignment horizontal="centerContinuous"/>
    </xf>
    <xf numFmtId="0" fontId="7" fillId="0" borderId="9" xfId="0" applyFont="1" applyBorder="1" applyAlignment="1">
      <alignment horizontal="centerContinuous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3" fillId="4" borderId="0" xfId="0" applyFont="1" applyFill="1" applyAlignment="1">
      <alignment horizontal="right"/>
    </xf>
    <xf numFmtId="0" fontId="21" fillId="0" borderId="0" xfId="0" applyFont="1"/>
    <xf numFmtId="0" fontId="21" fillId="0" borderId="3" xfId="0" applyFont="1" applyBorder="1"/>
    <xf numFmtId="166" fontId="21" fillId="2" borderId="3" xfId="0" applyNumberFormat="1" applyFont="1" applyFill="1" applyBorder="1"/>
    <xf numFmtId="166" fontId="21" fillId="2" borderId="0" xfId="0" applyNumberFormat="1" applyFont="1" applyFill="1"/>
    <xf numFmtId="170" fontId="21" fillId="2" borderId="3" xfId="0" applyNumberFormat="1" applyFont="1" applyFill="1" applyBorder="1"/>
    <xf numFmtId="170" fontId="21" fillId="2" borderId="0" xfId="0" applyNumberFormat="1" applyFont="1" applyFill="1"/>
    <xf numFmtId="0" fontId="1" fillId="2" borderId="3" xfId="0" applyFont="1" applyFill="1" applyBorder="1"/>
    <xf numFmtId="0" fontId="25" fillId="0" borderId="0" xfId="0" applyFont="1"/>
    <xf numFmtId="0" fontId="25" fillId="0" borderId="12" xfId="0" applyFont="1" applyBorder="1"/>
    <xf numFmtId="0" fontId="24" fillId="0" borderId="0" xfId="0" applyFont="1"/>
    <xf numFmtId="167" fontId="25" fillId="6" borderId="4" xfId="0" applyNumberFormat="1" applyFont="1" applyFill="1" applyBorder="1" applyAlignment="1">
      <alignment horizontal="center" vertical="center"/>
    </xf>
    <xf numFmtId="167" fontId="25" fillId="6" borderId="0" xfId="0" applyNumberFormat="1" applyFont="1" applyFill="1" applyAlignment="1">
      <alignment horizontal="center" vertical="center"/>
    </xf>
    <xf numFmtId="168" fontId="25" fillId="6" borderId="0" xfId="0" applyNumberFormat="1" applyFont="1" applyFill="1" applyAlignment="1">
      <alignment horizontal="center" vertical="center"/>
    </xf>
    <xf numFmtId="167" fontId="25" fillId="6" borderId="8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left" vertical="top"/>
    </xf>
    <xf numFmtId="0" fontId="22" fillId="6" borderId="4" xfId="0" applyFont="1" applyFill="1" applyBorder="1" applyAlignment="1">
      <alignment horizontal="center" vertical="center"/>
    </xf>
    <xf numFmtId="167" fontId="25" fillId="0" borderId="0" xfId="0" applyNumberFormat="1" applyFont="1" applyAlignment="1">
      <alignment horizontal="center" vertical="center"/>
    </xf>
    <xf numFmtId="168" fontId="25" fillId="0" borderId="0" xfId="0" applyNumberFormat="1" applyFont="1" applyAlignment="1">
      <alignment horizontal="center" vertical="center"/>
    </xf>
    <xf numFmtId="167" fontId="25" fillId="0" borderId="4" xfId="0" applyNumberFormat="1" applyFont="1" applyBorder="1" applyAlignment="1">
      <alignment horizontal="center" vertical="center"/>
    </xf>
    <xf numFmtId="167" fontId="25" fillId="0" borderId="8" xfId="0" applyNumberFormat="1" applyFont="1" applyBorder="1" applyAlignment="1">
      <alignment horizontal="center" vertical="center"/>
    </xf>
    <xf numFmtId="167" fontId="25" fillId="0" borderId="25" xfId="0" applyNumberFormat="1" applyFont="1" applyBorder="1" applyAlignment="1">
      <alignment horizontal="center" vertical="center"/>
    </xf>
    <xf numFmtId="167" fontId="25" fillId="0" borderId="22" xfId="0" applyNumberFormat="1" applyFont="1" applyBorder="1" applyAlignment="1">
      <alignment horizontal="center" vertical="center"/>
    </xf>
    <xf numFmtId="168" fontId="25" fillId="0" borderId="22" xfId="0" applyNumberFormat="1" applyFont="1" applyBorder="1" applyAlignment="1">
      <alignment horizontal="center" vertical="center"/>
    </xf>
    <xf numFmtId="167" fontId="25" fillId="0" borderId="23" xfId="0" applyNumberFormat="1" applyFont="1" applyBorder="1" applyAlignment="1">
      <alignment horizontal="center" vertical="center"/>
    </xf>
    <xf numFmtId="0" fontId="22" fillId="5" borderId="26" xfId="0" applyFont="1" applyFill="1" applyBorder="1" applyAlignment="1">
      <alignment horizontal="center" vertical="center"/>
    </xf>
    <xf numFmtId="0" fontId="22" fillId="5" borderId="27" xfId="0" applyFont="1" applyFill="1" applyBorder="1" applyAlignment="1">
      <alignment horizontal="center" vertical="center"/>
    </xf>
    <xf numFmtId="0" fontId="22" fillId="5" borderId="27" xfId="0" applyFont="1" applyFill="1" applyBorder="1" applyAlignment="1">
      <alignment horizontal="center" vertical="center" wrapText="1"/>
    </xf>
    <xf numFmtId="0" fontId="22" fillId="5" borderId="29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left"/>
    </xf>
    <xf numFmtId="0" fontId="25" fillId="6" borderId="4" xfId="0" applyFont="1" applyFill="1" applyBorder="1"/>
    <xf numFmtId="0" fontId="25" fillId="0" borderId="4" xfId="0" applyFont="1" applyBorder="1" applyAlignment="1">
      <alignment horizontal="right"/>
    </xf>
    <xf numFmtId="1" fontId="25" fillId="0" borderId="4" xfId="0" applyNumberFormat="1" applyFont="1" applyBorder="1" applyAlignment="1">
      <alignment horizontal="right"/>
    </xf>
    <xf numFmtId="0" fontId="20" fillId="0" borderId="0" xfId="0" applyFont="1" applyAlignment="1">
      <alignment vertical="top" wrapText="1"/>
    </xf>
    <xf numFmtId="0" fontId="1" fillId="0" borderId="7" xfId="0" applyFont="1" applyBorder="1"/>
    <xf numFmtId="170" fontId="1" fillId="0" borderId="3" xfId="0" applyNumberFormat="1" applyFont="1" applyBorder="1"/>
    <xf numFmtId="170" fontId="1" fillId="0" borderId="0" xfId="0" applyNumberFormat="1" applyFont="1"/>
    <xf numFmtId="167" fontId="25" fillId="0" borderId="30" xfId="0" applyNumberFormat="1" applyFont="1" applyBorder="1" applyAlignment="1">
      <alignment horizontal="center" vertical="center"/>
    </xf>
    <xf numFmtId="167" fontId="25" fillId="0" borderId="31" xfId="0" applyNumberFormat="1" applyFont="1" applyBorder="1" applyAlignment="1">
      <alignment horizontal="center" vertical="center"/>
    </xf>
    <xf numFmtId="167" fontId="25" fillId="0" borderId="32" xfId="0" applyNumberFormat="1" applyFont="1" applyBorder="1" applyAlignment="1">
      <alignment horizontal="center" vertical="center"/>
    </xf>
    <xf numFmtId="168" fontId="25" fillId="0" borderId="30" xfId="0" applyNumberFormat="1" applyFont="1" applyBorder="1" applyAlignment="1">
      <alignment horizontal="center" vertical="center"/>
    </xf>
    <xf numFmtId="168" fontId="25" fillId="0" borderId="31" xfId="0" applyNumberFormat="1" applyFont="1" applyBorder="1" applyAlignment="1">
      <alignment horizontal="center" vertical="center"/>
    </xf>
    <xf numFmtId="168" fontId="25" fillId="0" borderId="32" xfId="0" applyNumberFormat="1" applyFont="1" applyBorder="1" applyAlignment="1">
      <alignment horizontal="center" vertical="center"/>
    </xf>
    <xf numFmtId="0" fontId="22" fillId="5" borderId="33" xfId="0" applyFont="1" applyFill="1" applyBorder="1" applyAlignment="1">
      <alignment horizontal="center" vertical="center"/>
    </xf>
    <xf numFmtId="167" fontId="25" fillId="0" borderId="34" xfId="0" applyNumberFormat="1" applyFont="1" applyBorder="1" applyAlignment="1">
      <alignment horizontal="center" vertical="center"/>
    </xf>
    <xf numFmtId="167" fontId="25" fillId="0" borderId="35" xfId="0" applyNumberFormat="1" applyFont="1" applyBorder="1" applyAlignment="1">
      <alignment horizontal="center" vertical="center"/>
    </xf>
    <xf numFmtId="168" fontId="25" fillId="0" borderId="35" xfId="0" applyNumberFormat="1" applyFont="1" applyBorder="1" applyAlignment="1">
      <alignment horizontal="center" vertical="center"/>
    </xf>
    <xf numFmtId="167" fontId="25" fillId="0" borderId="36" xfId="0" applyNumberFormat="1" applyFont="1" applyBorder="1" applyAlignment="1">
      <alignment horizontal="center" vertical="center"/>
    </xf>
    <xf numFmtId="168" fontId="25" fillId="0" borderId="37" xfId="0" applyNumberFormat="1" applyFont="1" applyBorder="1" applyAlignment="1">
      <alignment horizontal="center" vertical="center"/>
    </xf>
    <xf numFmtId="168" fontId="25" fillId="0" borderId="38" xfId="0" applyNumberFormat="1" applyFont="1" applyBorder="1" applyAlignment="1">
      <alignment horizontal="center" vertical="center"/>
    </xf>
    <xf numFmtId="168" fontId="25" fillId="0" borderId="39" xfId="0" applyNumberFormat="1" applyFont="1" applyBorder="1" applyAlignment="1">
      <alignment horizontal="center" vertical="center"/>
    </xf>
    <xf numFmtId="168" fontId="25" fillId="0" borderId="36" xfId="0" applyNumberFormat="1" applyFont="1" applyBorder="1" applyAlignment="1">
      <alignment horizontal="center" vertical="center"/>
    </xf>
    <xf numFmtId="14" fontId="3" fillId="4" borderId="0" xfId="0" applyNumberFormat="1" applyFont="1" applyFill="1" applyAlignment="1">
      <alignment horizontal="left"/>
    </xf>
    <xf numFmtId="166" fontId="27" fillId="2" borderId="1" xfId="0" applyNumberFormat="1" applyFont="1" applyFill="1" applyBorder="1"/>
    <xf numFmtId="166" fontId="27" fillId="2" borderId="7" xfId="0" applyNumberFormat="1" applyFont="1" applyFill="1" applyBorder="1"/>
    <xf numFmtId="170" fontId="27" fillId="2" borderId="1" xfId="0" applyNumberFormat="1" applyFont="1" applyFill="1" applyBorder="1"/>
    <xf numFmtId="170" fontId="27" fillId="2" borderId="7" xfId="0" applyNumberFormat="1" applyFont="1" applyFill="1" applyBorder="1"/>
    <xf numFmtId="0" fontId="27" fillId="0" borderId="7" xfId="0" applyFont="1" applyBorder="1"/>
    <xf numFmtId="165" fontId="27" fillId="0" borderId="7" xfId="0" applyNumberFormat="1" applyFont="1" applyBorder="1"/>
    <xf numFmtId="2" fontId="27" fillId="0" borderId="7" xfId="0" applyNumberFormat="1" applyFont="1" applyBorder="1"/>
    <xf numFmtId="165" fontId="27" fillId="0" borderId="0" xfId="0" applyNumberFormat="1" applyFont="1"/>
    <xf numFmtId="2" fontId="27" fillId="0" borderId="0" xfId="0" applyNumberFormat="1" applyFont="1"/>
    <xf numFmtId="166" fontId="27" fillId="0" borderId="3" xfId="0" applyNumberFormat="1" applyFont="1" applyBorder="1"/>
    <xf numFmtId="166" fontId="27" fillId="0" borderId="0" xfId="0" applyNumberFormat="1" applyFont="1"/>
    <xf numFmtId="170" fontId="27" fillId="0" borderId="3" xfId="0" applyNumberFormat="1" applyFont="1" applyBorder="1"/>
    <xf numFmtId="170" fontId="27" fillId="0" borderId="0" xfId="0" applyNumberFormat="1" applyFont="1"/>
    <xf numFmtId="166" fontId="27" fillId="2" borderId="3" xfId="0" applyNumberFormat="1" applyFont="1" applyFill="1" applyBorder="1"/>
    <xf numFmtId="166" fontId="27" fillId="2" borderId="0" xfId="0" applyNumberFormat="1" applyFont="1" applyFill="1"/>
    <xf numFmtId="170" fontId="27" fillId="2" borderId="3" xfId="0" applyNumberFormat="1" applyFont="1" applyFill="1" applyBorder="1"/>
    <xf numFmtId="170" fontId="27" fillId="2" borderId="0" xfId="0" applyNumberFormat="1" applyFont="1" applyFill="1"/>
    <xf numFmtId="0" fontId="27" fillId="0" borderId="0" xfId="0" applyFont="1"/>
    <xf numFmtId="0" fontId="26" fillId="0" borderId="21" xfId="0" applyFont="1" applyBorder="1" applyAlignment="1">
      <alignment horizontal="left" vertical="top" wrapText="1"/>
    </xf>
    <xf numFmtId="0" fontId="26" fillId="0" borderId="22" xfId="0" applyFont="1" applyBorder="1" applyAlignment="1">
      <alignment horizontal="left" vertical="top" wrapText="1"/>
    </xf>
    <xf numFmtId="0" fontId="26" fillId="0" borderId="23" xfId="0" applyFont="1" applyBorder="1" applyAlignment="1">
      <alignment horizontal="left" vertical="top" wrapText="1"/>
    </xf>
    <xf numFmtId="169" fontId="24" fillId="0" borderId="24" xfId="0" applyNumberFormat="1" applyFont="1" applyBorder="1" applyAlignment="1">
      <alignment horizontal="left" vertical="center" wrapText="1"/>
    </xf>
    <xf numFmtId="169" fontId="24" fillId="0" borderId="4" xfId="0" applyNumberFormat="1" applyFont="1" applyBorder="1" applyAlignment="1">
      <alignment horizontal="left" vertical="center" wrapText="1"/>
    </xf>
    <xf numFmtId="169" fontId="24" fillId="0" borderId="28" xfId="0" applyNumberFormat="1" applyFont="1" applyBorder="1" applyAlignment="1">
      <alignment horizontal="left" vertical="center" wrapText="1"/>
    </xf>
    <xf numFmtId="0" fontId="22" fillId="5" borderId="13" xfId="0" applyFont="1" applyFill="1" applyBorder="1" applyAlignment="1">
      <alignment horizontal="center" vertical="center"/>
    </xf>
    <xf numFmtId="0" fontId="22" fillId="5" borderId="14" xfId="0" applyFont="1" applyFill="1" applyBorder="1" applyAlignment="1">
      <alignment horizontal="center" vertical="center"/>
    </xf>
    <xf numFmtId="0" fontId="22" fillId="5" borderId="15" xfId="0" applyFont="1" applyFill="1" applyBorder="1" applyAlignment="1">
      <alignment horizontal="center" vertical="center"/>
    </xf>
    <xf numFmtId="0" fontId="23" fillId="5" borderId="18" xfId="0" applyFont="1" applyFill="1" applyBorder="1" applyAlignment="1">
      <alignment horizontal="center" vertical="center" wrapText="1"/>
    </xf>
    <xf numFmtId="0" fontId="23" fillId="5" borderId="19" xfId="0" applyFont="1" applyFill="1" applyBorder="1" applyAlignment="1">
      <alignment horizontal="center" vertical="center" wrapText="1"/>
    </xf>
    <xf numFmtId="0" fontId="23" fillId="5" borderId="20" xfId="0" applyFont="1" applyFill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6" fillId="0" borderId="21" xfId="0" applyFont="1" applyBorder="1" applyAlignment="1">
      <alignment horizontal="left" vertical="center" wrapText="1"/>
    </xf>
    <xf numFmtId="0" fontId="26" fillId="0" borderId="22" xfId="0" applyFont="1" applyBorder="1" applyAlignment="1">
      <alignment horizontal="left" vertical="center" wrapText="1"/>
    </xf>
    <xf numFmtId="0" fontId="26" fillId="0" borderId="2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/>
    </xf>
  </cellXfs>
  <cellStyles count="2">
    <cellStyle name="Normal" xfId="0" builtinId="0"/>
    <cellStyle name="Normal 2" xfId="1" xr:uid="{012CF6F3-8AE9-44E6-A381-57765AF3F4D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A54F0F"/>
      <rgbColor rgb="0000FFFF"/>
      <rgbColor rgb="00800000"/>
      <rgbColor rgb="00008000"/>
      <rgbColor rgb="00000080"/>
      <rgbColor rgb="00808000"/>
      <rgbColor rgb="00D0006F"/>
      <rgbColor rgb="00008080"/>
      <rgbColor rgb="00C0C0C0"/>
      <rgbColor rgb="00808080"/>
      <rgbColor rgb="009999FF"/>
      <rgbColor rgb="006E6259"/>
      <rgbColor rgb="00620C0B"/>
      <rgbColor rgb="00590001"/>
      <rgbColor rgb="00404549"/>
      <rgbColor rgb="00CD9B7A"/>
      <rgbColor rgb="00990033"/>
      <rgbColor rgb="00EAEAEA"/>
      <rgbColor rgb="00000080"/>
      <rgbColor rgb="003366FF"/>
      <rgbColor rgb="00579A32"/>
      <rgbColor rgb="00CC9900"/>
      <rgbColor rgb="00D22630"/>
      <rgbColor rgb="00800000"/>
      <rgbColor rgb="0000BFB3"/>
      <rgbColor rgb="000000FF"/>
      <rgbColor rgb="00009CDE"/>
      <rgbColor rgb="00CCFFFF"/>
      <rgbColor rgb="00CCFFCC"/>
      <rgbColor rgb="00CDE499"/>
      <rgbColor rgb="0099D7F2"/>
      <rgbColor rgb="00666666"/>
      <rgbColor rgb="00CC99FF"/>
      <rgbColor rgb="00F0A8AB"/>
      <rgbColor rgb="003366FF"/>
      <rgbColor rgb="0033CCCC"/>
      <rgbColor rgb="0084BD00"/>
      <rgbColor rgb="00FEDB00"/>
      <rgbColor rgb="00FF9900"/>
      <rgbColor rgb="00FE50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C58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714374</xdr:colOff>
      <xdr:row>58</xdr:row>
      <xdr:rowOff>92076</xdr:rowOff>
    </xdr:from>
    <xdr:to>
      <xdr:col>12</xdr:col>
      <xdr:colOff>774699</xdr:colOff>
      <xdr:row>58</xdr:row>
      <xdr:rowOff>426197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C28466-23F9-4759-9CC6-F1A352136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8424" y="11407776"/>
          <a:ext cx="2600325" cy="33094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0</xdr:row>
      <xdr:rowOff>137160</xdr:rowOff>
    </xdr:from>
    <xdr:to>
      <xdr:col>13</xdr:col>
      <xdr:colOff>76200</xdr:colOff>
      <xdr:row>41</xdr:row>
      <xdr:rowOff>68580</xdr:rowOff>
    </xdr:to>
    <xdr:pic>
      <xdr:nvPicPr>
        <xdr:cNvPr id="54291" name="Picture 5">
          <a:extLst>
            <a:ext uri="{FF2B5EF4-FFF2-40B4-BE49-F238E27FC236}">
              <a16:creationId xmlns:a16="http://schemas.microsoft.com/office/drawing/2014/main" id="{02129950-7430-4A33-B40A-F6ADE2AAA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37160"/>
          <a:ext cx="7863840" cy="6804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</xdr:colOff>
      <xdr:row>0</xdr:row>
      <xdr:rowOff>190500</xdr:rowOff>
    </xdr:from>
    <xdr:to>
      <xdr:col>12</xdr:col>
      <xdr:colOff>441960</xdr:colOff>
      <xdr:row>39</xdr:row>
      <xdr:rowOff>175260</xdr:rowOff>
    </xdr:to>
    <xdr:pic>
      <xdr:nvPicPr>
        <xdr:cNvPr id="55315" name="Picture 6">
          <a:extLst>
            <a:ext uri="{FF2B5EF4-FFF2-40B4-BE49-F238E27FC236}">
              <a16:creationId xmlns:a16="http://schemas.microsoft.com/office/drawing/2014/main" id="{4EAB076F-F7EB-42DB-94D1-558940131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67640"/>
          <a:ext cx="7597140" cy="6537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533400</xdr:colOff>
      <xdr:row>58</xdr:row>
      <xdr:rowOff>114300</xdr:rowOff>
    </xdr:from>
    <xdr:to>
      <xdr:col>12</xdr:col>
      <xdr:colOff>676275</xdr:colOff>
      <xdr:row>58</xdr:row>
      <xdr:rowOff>448421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B07EA5-FECF-4E65-9829-AF1AB09B2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0" y="11430000"/>
          <a:ext cx="2600325" cy="3341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205740</xdr:colOff>
      <xdr:row>0</xdr:row>
      <xdr:rowOff>0</xdr:rowOff>
    </xdr:from>
    <xdr:ext cx="1243968" cy="352168"/>
    <xdr:sp macro="" textlink="">
      <xdr:nvSpPr>
        <xdr:cNvPr id="46082" name="Arrow: Right 1">
          <a:extLst>
            <a:ext uri="{FF2B5EF4-FFF2-40B4-BE49-F238E27FC236}">
              <a16:creationId xmlns:a16="http://schemas.microsoft.com/office/drawing/2014/main" id="{D9EA7C32-698F-45E7-A710-FD0C721B8556}"/>
            </a:ext>
          </a:extLst>
        </xdr:cNvPr>
        <xdr:cNvSpPr>
          <a:spLocks noChangeArrowheads="1"/>
        </xdr:cNvSpPr>
      </xdr:nvSpPr>
      <xdr:spPr bwMode="auto">
        <a:xfrm rot="10800000">
          <a:off x="3143250" y="0"/>
          <a:ext cx="1066800" cy="342900"/>
        </a:xfrm>
        <a:prstGeom prst="rightArrow">
          <a:avLst>
            <a:gd name="adj1" fmla="val 50000"/>
            <a:gd name="adj2" fmla="val 17500"/>
          </a:avLst>
        </a:prstGeom>
        <a:solidFill>
          <a:srgbClr val="FFC00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square" lIns="18288" tIns="0" rIns="0" bIns="0" anchor="ctr" upright="1">
          <a:spAutoFit/>
        </a:bodyPr>
        <a:lstStyle/>
        <a:p>
          <a:endParaRPr 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258444</xdr:colOff>
      <xdr:row>0</xdr:row>
      <xdr:rowOff>0</xdr:rowOff>
    </xdr:from>
    <xdr:ext cx="535306" cy="352168"/>
    <xdr:sp macro="" textlink="">
      <xdr:nvSpPr>
        <xdr:cNvPr id="49153" name="Arrow: Right 1">
          <a:extLst>
            <a:ext uri="{FF2B5EF4-FFF2-40B4-BE49-F238E27FC236}">
              <a16:creationId xmlns:a16="http://schemas.microsoft.com/office/drawing/2014/main" id="{B11403DA-59E7-4662-AD20-24ABC91C38B2}"/>
            </a:ext>
          </a:extLst>
        </xdr:cNvPr>
        <xdr:cNvSpPr>
          <a:spLocks noChangeArrowheads="1"/>
        </xdr:cNvSpPr>
      </xdr:nvSpPr>
      <xdr:spPr bwMode="auto">
        <a:xfrm rot="10800000">
          <a:off x="4077969" y="0"/>
          <a:ext cx="535306" cy="352168"/>
        </a:xfrm>
        <a:prstGeom prst="rightArrow">
          <a:avLst>
            <a:gd name="adj1" fmla="val 50000"/>
            <a:gd name="adj2" fmla="val 17500"/>
          </a:avLst>
        </a:prstGeom>
        <a:solidFill>
          <a:srgbClr val="FFC00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square" lIns="18288" tIns="0" rIns="0" bIns="0" anchor="ctr" upright="1">
          <a:spAutoFit/>
        </a:bodyPr>
        <a:lstStyle/>
        <a:p>
          <a:endParaRPr 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769620</xdr:colOff>
      <xdr:row>2</xdr:row>
      <xdr:rowOff>22860</xdr:rowOff>
    </xdr:to>
    <xdr:pic>
      <xdr:nvPicPr>
        <xdr:cNvPr id="29723" name="Picture 2">
          <a:extLst>
            <a:ext uri="{FF2B5EF4-FFF2-40B4-BE49-F238E27FC236}">
              <a16:creationId xmlns:a16="http://schemas.microsoft.com/office/drawing/2014/main" id="{478885A9-CABC-4599-A2F7-5FB108B53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9630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18</xdr:col>
      <xdr:colOff>228600</xdr:colOff>
      <xdr:row>42</xdr:row>
      <xdr:rowOff>30480</xdr:rowOff>
    </xdr:to>
    <xdr:pic>
      <xdr:nvPicPr>
        <xdr:cNvPr id="50195" name="Picture 1">
          <a:extLst>
            <a:ext uri="{FF2B5EF4-FFF2-40B4-BE49-F238E27FC236}">
              <a16:creationId xmlns:a16="http://schemas.microsoft.com/office/drawing/2014/main" id="{D5C26158-ACA7-49CD-862B-8186CDCED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2920"/>
          <a:ext cx="11201400" cy="6568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137160</xdr:rowOff>
    </xdr:from>
    <xdr:to>
      <xdr:col>16</xdr:col>
      <xdr:colOff>137160</xdr:colOff>
      <xdr:row>50</xdr:row>
      <xdr:rowOff>45720</xdr:rowOff>
    </xdr:to>
    <xdr:pic>
      <xdr:nvPicPr>
        <xdr:cNvPr id="51219" name="Picture 1">
          <a:extLst>
            <a:ext uri="{FF2B5EF4-FFF2-40B4-BE49-F238E27FC236}">
              <a16:creationId xmlns:a16="http://schemas.microsoft.com/office/drawing/2014/main" id="{407E7AC9-EAFE-4D70-B0C5-EA569F4EC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04800"/>
          <a:ext cx="9700260" cy="812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144780</xdr:rowOff>
    </xdr:from>
    <xdr:to>
      <xdr:col>15</xdr:col>
      <xdr:colOff>236220</xdr:colOff>
      <xdr:row>48</xdr:row>
      <xdr:rowOff>45720</xdr:rowOff>
    </xdr:to>
    <xdr:pic>
      <xdr:nvPicPr>
        <xdr:cNvPr id="52243" name="Picture 2">
          <a:extLst>
            <a:ext uri="{FF2B5EF4-FFF2-40B4-BE49-F238E27FC236}">
              <a16:creationId xmlns:a16="http://schemas.microsoft.com/office/drawing/2014/main" id="{EA727F61-5D3C-421F-A3AC-02EE95739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12420"/>
          <a:ext cx="8961120" cy="778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</xdr:colOff>
      <xdr:row>0</xdr:row>
      <xdr:rowOff>175260</xdr:rowOff>
    </xdr:from>
    <xdr:to>
      <xdr:col>11</xdr:col>
      <xdr:colOff>388620</xdr:colOff>
      <xdr:row>36</xdr:row>
      <xdr:rowOff>60960</xdr:rowOff>
    </xdr:to>
    <xdr:pic>
      <xdr:nvPicPr>
        <xdr:cNvPr id="53267" name="Picture 3">
          <a:extLst>
            <a:ext uri="{FF2B5EF4-FFF2-40B4-BE49-F238E27FC236}">
              <a16:creationId xmlns:a16="http://schemas.microsoft.com/office/drawing/2014/main" id="{3D705E27-1B8B-4295-BABC-BFF2247AE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67640"/>
          <a:ext cx="6934200" cy="592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361949</xdr:colOff>
      <xdr:row>0</xdr:row>
      <xdr:rowOff>101600</xdr:rowOff>
    </xdr:from>
    <xdr:to>
      <xdr:col>22</xdr:col>
      <xdr:colOff>577850</xdr:colOff>
      <xdr:row>36</xdr:row>
      <xdr:rowOff>44450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D099795-C3CA-0CD2-7A7E-C61D7B167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49" y="101600"/>
          <a:ext cx="6921501" cy="577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  <pageSetUpPr fitToPage="1"/>
  </sheetPr>
  <dimension ref="A1:M67"/>
  <sheetViews>
    <sheetView tabSelected="1" zoomScaleNormal="100" zoomScaleSheetLayoutView="115" workbookViewId="0">
      <selection activeCell="N1" sqref="N1"/>
    </sheetView>
  </sheetViews>
  <sheetFormatPr defaultColWidth="9.1796875" defaultRowHeight="15.5" x14ac:dyDescent="0.4"/>
  <cols>
    <col min="1" max="1" width="41.7265625" style="64" bestFit="1" customWidth="1"/>
    <col min="2" max="6" width="11.81640625" style="64" customWidth="1"/>
    <col min="7" max="7" width="11.81640625" style="66" customWidth="1"/>
    <col min="8" max="9" width="11.81640625" style="64" customWidth="1"/>
    <col min="10" max="10" width="11.81640625" style="66" customWidth="1"/>
    <col min="11" max="11" width="12.54296875" style="66" customWidth="1"/>
    <col min="12" max="12" width="11.81640625" style="64" customWidth="1"/>
    <col min="13" max="13" width="12.54296875" style="64" customWidth="1"/>
    <col min="14" max="16384" width="9.1796875" style="64"/>
  </cols>
  <sheetData>
    <row r="1" spans="1:13" ht="16.5" customHeight="1" x14ac:dyDescent="0.4">
      <c r="A1" s="130" t="str">
        <f>'Current month raw data'!A1</f>
        <v>Monthly 2026 Monthly Report</v>
      </c>
      <c r="B1" s="133" t="str">
        <f>'Current month raw data'!F6</f>
        <v>Current Month - March 2026 vs March 2025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5"/>
    </row>
    <row r="2" spans="1:13" x14ac:dyDescent="0.4">
      <c r="A2" s="131"/>
      <c r="B2" s="136" t="s">
        <v>45</v>
      </c>
      <c r="C2" s="137"/>
      <c r="D2" s="138" t="s">
        <v>2</v>
      </c>
      <c r="E2" s="137"/>
      <c r="F2" s="139" t="s">
        <v>3</v>
      </c>
      <c r="G2" s="139"/>
      <c r="H2" s="139" t="str">
        <f>'Current month raw data'!L7</f>
        <v>Percent Change from March 2025</v>
      </c>
      <c r="I2" s="139"/>
      <c r="J2" s="139"/>
      <c r="K2" s="139"/>
      <c r="L2" s="139"/>
      <c r="M2" s="140"/>
    </row>
    <row r="3" spans="1:13" ht="37" customHeight="1" x14ac:dyDescent="0.4">
      <c r="A3" s="132"/>
      <c r="B3" s="81">
        <f>'Current month raw data'!F8</f>
        <v>2026</v>
      </c>
      <c r="C3" s="82">
        <f>'Current month raw data'!G8</f>
        <v>2025</v>
      </c>
      <c r="D3" s="82">
        <f>'Current month raw data'!H8</f>
        <v>2026</v>
      </c>
      <c r="E3" s="82">
        <f>'Current month raw data'!I8</f>
        <v>2025</v>
      </c>
      <c r="F3" s="99">
        <f>'Current month raw data'!J8</f>
        <v>2026</v>
      </c>
      <c r="G3" s="99">
        <f>'Current month raw data'!K8</f>
        <v>2025</v>
      </c>
      <c r="H3" s="82" t="str">
        <f>'Current month raw data'!L8</f>
        <v>Occ</v>
      </c>
      <c r="I3" s="82" t="str">
        <f>'Current month raw data'!M8</f>
        <v>ADR</v>
      </c>
      <c r="J3" s="82" t="s">
        <v>3</v>
      </c>
      <c r="K3" s="83" t="s">
        <v>78</v>
      </c>
      <c r="L3" s="83" t="s">
        <v>43</v>
      </c>
      <c r="M3" s="84" t="s">
        <v>44</v>
      </c>
    </row>
    <row r="4" spans="1:13" x14ac:dyDescent="0.4">
      <c r="A4" s="85" t="s">
        <v>10</v>
      </c>
      <c r="B4" s="75">
        <f>VLOOKUP($A4,'Current month raw data'!$B:$Q,5,FALSE)</f>
        <v>64.851288890393903</v>
      </c>
      <c r="C4" s="93">
        <f>VLOOKUP($A4,'Current month raw data'!$B:$Q,6,FALSE)</f>
        <v>63.584723191122002</v>
      </c>
      <c r="D4" s="74">
        <f>VLOOKUP($A4,'Current month raw data'!$B:$Q,7,FALSE)</f>
        <v>168.05537407001501</v>
      </c>
      <c r="E4" s="96">
        <f>VLOOKUP($A4,'Current month raw data'!$B:$Q,8,FALSE)</f>
        <v>161.907219194101</v>
      </c>
      <c r="F4" s="102">
        <f>VLOOKUP($A4,'Current month raw data'!$B:$Q,9,FALSE)</f>
        <v>108.986076133978</v>
      </c>
      <c r="G4" s="104">
        <f>VLOOKUP($A4,'Current month raw data'!$B:$Q,10,FALSE)</f>
        <v>102.948257151012</v>
      </c>
      <c r="H4" s="101">
        <f>VLOOKUP($A4,'Current month raw data'!$B:$Q,11,FALSE)</f>
        <v>1.99193396732255</v>
      </c>
      <c r="I4" s="73">
        <f>VLOOKUP($A4,'Current month raw data'!$B:$Q,12,FALSE)</f>
        <v>3.7973321427645099</v>
      </c>
      <c r="J4" s="93">
        <f>VLOOKUP($A4,'Current month raw data'!$B:$Q,13,FALSE)</f>
        <v>5.8649064588908502</v>
      </c>
      <c r="K4" s="73">
        <f>VLOOKUP($A4,'Current month raw data'!$B:$Q,14,FALSE)</f>
        <v>6.4483798564553201</v>
      </c>
      <c r="L4" s="73">
        <f>VLOOKUP($A4,'Current month raw data'!$B:$Q,15,FALSE)</f>
        <v>0.55114902292106305</v>
      </c>
      <c r="M4" s="76">
        <f>VLOOKUP($A4,'Current month raw data'!$B:$Q,16,FALSE)</f>
        <v>2.5540615148417398</v>
      </c>
    </row>
    <row r="5" spans="1:13" x14ac:dyDescent="0.4">
      <c r="A5" s="85" t="s">
        <v>13</v>
      </c>
      <c r="B5" s="75">
        <f>VLOOKUP($A5,'Current month raw data'!$B:$Q,5,FALSE)</f>
        <v>66.434720343073195</v>
      </c>
      <c r="C5" s="94">
        <f>VLOOKUP($A5,'Current month raw data'!$B:$Q,6,FALSE)</f>
        <v>63.307786839013097</v>
      </c>
      <c r="D5" s="74">
        <f>VLOOKUP($A5,'Current month raw data'!$B:$Q,7,FALSE)</f>
        <v>136.38069319643799</v>
      </c>
      <c r="E5" s="97">
        <f>VLOOKUP($A5,'Current month raw data'!$B:$Q,8,FALSE)</f>
        <v>131.366201908363</v>
      </c>
      <c r="F5" s="74">
        <f>VLOOKUP($A5,'Current month raw data'!$B:$Q,9,FALSE)</f>
        <v>90.604132126998806</v>
      </c>
      <c r="G5" s="105">
        <f>VLOOKUP($A5,'Current month raw data'!$B:$Q,10,FALSE)</f>
        <v>83.1650350826542</v>
      </c>
      <c r="H5" s="73">
        <f>VLOOKUP($A5,'Current month raw data'!$B:$Q,11,FALSE)</f>
        <v>4.9392557538168997</v>
      </c>
      <c r="I5" s="73">
        <f>VLOOKUP($A5,'Current month raw data'!$B:$Q,12,FALSE)</f>
        <v>3.8171852540682001</v>
      </c>
      <c r="J5" s="94">
        <f>VLOOKUP($A5,'Current month raw data'!$B:$Q,13,FALSE)</f>
        <v>8.9449815501805201</v>
      </c>
      <c r="K5" s="73">
        <f>VLOOKUP($A5,'Current month raw data'!$B:$Q,14,FALSE)</f>
        <v>9.9665620103576806</v>
      </c>
      <c r="L5" s="73">
        <f>VLOOKUP($A5,'Current month raw data'!$B:$Q,15,FALSE)</f>
        <v>0.93770309163494503</v>
      </c>
      <c r="M5" s="76">
        <f>VLOOKUP($A5,'Current month raw data'!$B:$Q,16,FALSE)</f>
        <v>5.9232743993591397</v>
      </c>
    </row>
    <row r="6" spans="1:13" x14ac:dyDescent="0.4">
      <c r="A6" s="86"/>
      <c r="B6" s="67"/>
      <c r="C6" s="68"/>
      <c r="D6" s="69"/>
      <c r="E6" s="69"/>
      <c r="F6" s="69"/>
      <c r="G6" s="69"/>
      <c r="H6" s="68"/>
      <c r="I6" s="68"/>
      <c r="J6" s="68"/>
      <c r="K6" s="68"/>
      <c r="L6" s="68"/>
      <c r="M6" s="70"/>
    </row>
    <row r="7" spans="1:13" x14ac:dyDescent="0.4">
      <c r="A7" s="85" t="s">
        <v>77</v>
      </c>
      <c r="B7" s="75"/>
      <c r="C7" s="94"/>
      <c r="D7" s="74"/>
      <c r="E7" s="97"/>
      <c r="F7" s="74"/>
      <c r="G7" s="105"/>
      <c r="H7" s="73"/>
      <c r="I7" s="73"/>
      <c r="J7" s="94"/>
      <c r="K7" s="73"/>
      <c r="L7" s="73"/>
      <c r="M7" s="76"/>
    </row>
    <row r="8" spans="1:13" x14ac:dyDescent="0.4">
      <c r="A8" s="87" t="s">
        <v>71</v>
      </c>
      <c r="B8" s="75">
        <f>VLOOKUP($A8,'Current month raw data'!$B:$Q,5,FALSE)</f>
        <v>60.116080959753397</v>
      </c>
      <c r="C8" s="94">
        <f>VLOOKUP($A8,'Current month raw data'!$B:$Q,6,FALSE)</f>
        <v>56.406300321307299</v>
      </c>
      <c r="D8" s="74">
        <f>VLOOKUP($A8,'Current month raw data'!$B:$Q,7,FALSE)</f>
        <v>294.28475398654598</v>
      </c>
      <c r="E8" s="97">
        <f>VLOOKUP($A8,'Current month raw data'!$B:$Q,8,FALSE)</f>
        <v>291.91093225515101</v>
      </c>
      <c r="F8" s="74">
        <f>VLOOKUP($A8,'Current month raw data'!$B:$Q,9,FALSE)</f>
        <v>176.91246095876301</v>
      </c>
      <c r="G8" s="105">
        <f>VLOOKUP($A8,'Current month raw data'!$B:$Q,10,FALSE)</f>
        <v>164.65615711856901</v>
      </c>
      <c r="H8" s="73">
        <f>VLOOKUP($A8,'Current month raw data'!$B:$Q,11,FALSE)</f>
        <v>6.5768905553350896</v>
      </c>
      <c r="I8" s="73">
        <f>VLOOKUP($A8,'Current month raw data'!$B:$Q,12,FALSE)</f>
        <v>0.81320069551902696</v>
      </c>
      <c r="J8" s="94">
        <f>VLOOKUP($A8,'Current month raw data'!$B:$Q,13,FALSE)</f>
        <v>7.44357457059363</v>
      </c>
      <c r="K8" s="73">
        <f>VLOOKUP($A8,'Current month raw data'!$B:$Q,14,FALSE)</f>
        <v>13.8298190772274</v>
      </c>
      <c r="L8" s="73">
        <f>VLOOKUP($A8,'Current month raw data'!$B:$Q,15,FALSE)</f>
        <v>5.9438123984211702</v>
      </c>
      <c r="M8" s="76">
        <f>VLOOKUP($A8,'Current month raw data'!$B:$Q,16,FALSE)</f>
        <v>12.9116209900148</v>
      </c>
    </row>
    <row r="9" spans="1:13" x14ac:dyDescent="0.4">
      <c r="A9" s="87" t="s">
        <v>72</v>
      </c>
      <c r="B9" s="75">
        <f>VLOOKUP($A9,'Current month raw data'!$B:$Q,5,FALSE)</f>
        <v>73.687765976602094</v>
      </c>
      <c r="C9" s="94">
        <f>VLOOKUP($A9,'Current month raw data'!$B:$Q,6,FALSE)</f>
        <v>69.391223771909694</v>
      </c>
      <c r="D9" s="74">
        <f>VLOOKUP($A9,'Current month raw data'!$B:$Q,7,FALSE)</f>
        <v>202.61752142743899</v>
      </c>
      <c r="E9" s="97">
        <f>VLOOKUP($A9,'Current month raw data'!$B:$Q,8,FALSE)</f>
        <v>196.58870147070999</v>
      </c>
      <c r="F9" s="74">
        <f>VLOOKUP($A9,'Current month raw data'!$B:$Q,9,FALSE)</f>
        <v>149.304325017043</v>
      </c>
      <c r="G9" s="105">
        <f>VLOOKUP($A9,'Current month raw data'!$B:$Q,10,FALSE)</f>
        <v>136.41530574783201</v>
      </c>
      <c r="H9" s="73">
        <f>VLOOKUP($A9,'Current month raw data'!$B:$Q,11,FALSE)</f>
        <v>6.1917660060517399</v>
      </c>
      <c r="I9" s="73">
        <f>VLOOKUP($A9,'Current month raw data'!$B:$Q,12,FALSE)</f>
        <v>3.06671742151324</v>
      </c>
      <c r="J9" s="94">
        <f>VLOOKUP($A9,'Current month raw data'!$B:$Q,13,FALSE)</f>
        <v>9.4483673943719104</v>
      </c>
      <c r="K9" s="73">
        <f>VLOOKUP($A9,'Current month raw data'!$B:$Q,14,FALSE)</f>
        <v>10.9648052378268</v>
      </c>
      <c r="L9" s="73">
        <f>VLOOKUP($A9,'Current month raw data'!$B:$Q,15,FALSE)</f>
        <v>1.3855280618218699</v>
      </c>
      <c r="M9" s="76">
        <f>VLOOKUP($A9,'Current month raw data'!$B:$Q,16,FALSE)</f>
        <v>7.6630827234098096</v>
      </c>
    </row>
    <row r="10" spans="1:13" x14ac:dyDescent="0.4">
      <c r="A10" s="87" t="s">
        <v>73</v>
      </c>
      <c r="B10" s="75">
        <f>VLOOKUP($A10,'Current month raw data'!$B:$Q,5,FALSE)</f>
        <v>72.749745059313994</v>
      </c>
      <c r="C10" s="94">
        <f>VLOOKUP($A10,'Current month raw data'!$B:$Q,6,FALSE)</f>
        <v>68.725840981161696</v>
      </c>
      <c r="D10" s="74">
        <f>VLOOKUP($A10,'Current month raw data'!$B:$Q,7,FALSE)</f>
        <v>158.26219211413101</v>
      </c>
      <c r="E10" s="97">
        <f>VLOOKUP($A10,'Current month raw data'!$B:$Q,8,FALSE)</f>
        <v>151.89147758982801</v>
      </c>
      <c r="F10" s="74">
        <f>VLOOKUP($A10,'Current month raw data'!$B:$Q,9,FALSE)</f>
        <v>115.13534128831201</v>
      </c>
      <c r="G10" s="105">
        <f>VLOOKUP($A10,'Current month raw data'!$B:$Q,10,FALSE)</f>
        <v>104.388695352322</v>
      </c>
      <c r="H10" s="73">
        <f>VLOOKUP($A10,'Current month raw data'!$B:$Q,11,FALSE)</f>
        <v>5.8550088594117398</v>
      </c>
      <c r="I10" s="73">
        <f>VLOOKUP($A10,'Current month raw data'!$B:$Q,12,FALSE)</f>
        <v>4.1942540986443397</v>
      </c>
      <c r="J10" s="94">
        <f>VLOOKUP($A10,'Current month raw data'!$B:$Q,13,FALSE)</f>
        <v>10.294836907117899</v>
      </c>
      <c r="K10" s="73">
        <f>VLOOKUP($A10,'Current month raw data'!$B:$Q,14,FALSE)</f>
        <v>11.6349928841181</v>
      </c>
      <c r="L10" s="73">
        <f>VLOOKUP($A10,'Current month raw data'!$B:$Q,15,FALSE)</f>
        <v>1.2150668286755699</v>
      </c>
      <c r="M10" s="76">
        <f>VLOOKUP($A10,'Current month raw data'!$B:$Q,16,FALSE)</f>
        <v>7.1412179585540398</v>
      </c>
    </row>
    <row r="11" spans="1:13" x14ac:dyDescent="0.4">
      <c r="A11" s="87" t="s">
        <v>74</v>
      </c>
      <c r="B11" s="75">
        <f>VLOOKUP($A11,'Current month raw data'!$B:$Q,5,FALSE)</f>
        <v>69.059086395233294</v>
      </c>
      <c r="C11" s="94">
        <f>VLOOKUP($A11,'Current month raw data'!$B:$Q,6,FALSE)</f>
        <v>65.696589513644099</v>
      </c>
      <c r="D11" s="74">
        <f>VLOOKUP($A11,'Current month raw data'!$B:$Q,7,FALSE)</f>
        <v>127.14028337393999</v>
      </c>
      <c r="E11" s="97">
        <f>VLOOKUP($A11,'Current month raw data'!$B:$Q,8,FALSE)</f>
        <v>122.94377787158901</v>
      </c>
      <c r="F11" s="74">
        <f>VLOOKUP($A11,'Current month raw data'!$B:$Q,9,FALSE)</f>
        <v>87.801918138354097</v>
      </c>
      <c r="G11" s="105">
        <f>VLOOKUP($A11,'Current month raw data'!$B:$Q,10,FALSE)</f>
        <v>80.769869080864694</v>
      </c>
      <c r="H11" s="73">
        <f>VLOOKUP($A11,'Current month raw data'!$B:$Q,11,FALSE)</f>
        <v>5.11822136656094</v>
      </c>
      <c r="I11" s="73">
        <f>VLOOKUP($A11,'Current month raw data'!$B:$Q,12,FALSE)</f>
        <v>3.41335330262417</v>
      </c>
      <c r="J11" s="94">
        <f>VLOOKUP($A11,'Current month raw data'!$B:$Q,13,FALSE)</f>
        <v>8.7062776472362398</v>
      </c>
      <c r="K11" s="73">
        <f>VLOOKUP($A11,'Current month raw data'!$B:$Q,14,FALSE)</f>
        <v>8.8035201180468103</v>
      </c>
      <c r="L11" s="73">
        <f>VLOOKUP($A11,'Current month raw data'!$B:$Q,15,FALSE)</f>
        <v>8.9454328595566998E-2</v>
      </c>
      <c r="M11" s="76">
        <f>VLOOKUP($A11,'Current month raw data'!$B:$Q,16,FALSE)</f>
        <v>5.2122541657159998</v>
      </c>
    </row>
    <row r="12" spans="1:13" x14ac:dyDescent="0.4">
      <c r="A12" s="87" t="s">
        <v>75</v>
      </c>
      <c r="B12" s="75">
        <f>VLOOKUP($A12,'Current month raw data'!$B:$Q,5,FALSE)</f>
        <v>61.370737100973898</v>
      </c>
      <c r="C12" s="94">
        <f>VLOOKUP($A12,'Current month raw data'!$B:$Q,6,FALSE)</f>
        <v>59.026598754951799</v>
      </c>
      <c r="D12" s="74">
        <f>VLOOKUP($A12,'Current month raw data'!$B:$Q,7,FALSE)</f>
        <v>90.636816828473101</v>
      </c>
      <c r="E12" s="97">
        <f>VLOOKUP($A12,'Current month raw data'!$B:$Q,8,FALSE)</f>
        <v>87.786376220527202</v>
      </c>
      <c r="F12" s="74">
        <f>VLOOKUP($A12,'Current month raw data'!$B:$Q,9,FALSE)</f>
        <v>55.624482572493498</v>
      </c>
      <c r="G12" s="105">
        <f>VLOOKUP($A12,'Current month raw data'!$B:$Q,10,FALSE)</f>
        <v>51.817312053203104</v>
      </c>
      <c r="H12" s="73">
        <f>VLOOKUP($A12,'Current month raw data'!$B:$Q,11,FALSE)</f>
        <v>3.97132546253204</v>
      </c>
      <c r="I12" s="73">
        <f>VLOOKUP($A12,'Current month raw data'!$B:$Q,12,FALSE)</f>
        <v>3.2470193333704902</v>
      </c>
      <c r="J12" s="94">
        <f>VLOOKUP($A12,'Current month raw data'!$B:$Q,13,FALSE)</f>
        <v>7.3472945014620201</v>
      </c>
      <c r="K12" s="73">
        <f>VLOOKUP($A12,'Current month raw data'!$B:$Q,14,FALSE)</f>
        <v>9.7505921395544508</v>
      </c>
      <c r="L12" s="73">
        <f>VLOOKUP($A12,'Current month raw data'!$B:$Q,15,FALSE)</f>
        <v>2.23880597014925</v>
      </c>
      <c r="M12" s="76">
        <f>VLOOKUP($A12,'Current month raw data'!$B:$Q,16,FALSE)</f>
        <v>6.29904170423052</v>
      </c>
    </row>
    <row r="13" spans="1:13" x14ac:dyDescent="0.4">
      <c r="A13" s="87" t="s">
        <v>76</v>
      </c>
      <c r="B13" s="75">
        <f>VLOOKUP($A13,'Current month raw data'!$B:$Q,5,FALSE)</f>
        <v>55.574277798480203</v>
      </c>
      <c r="C13" s="94">
        <f>VLOOKUP($A13,'Current month raw data'!$B:$Q,6,FALSE)</f>
        <v>54.123385765054103</v>
      </c>
      <c r="D13" s="74">
        <f>VLOOKUP($A13,'Current month raw data'!$B:$Q,7,FALSE)</f>
        <v>64.969490710612106</v>
      </c>
      <c r="E13" s="97">
        <f>VLOOKUP($A13,'Current month raw data'!$B:$Q,8,FALSE)</f>
        <v>64.617351695302503</v>
      </c>
      <c r="F13" s="74">
        <f>VLOOKUP($A13,'Current month raw data'!$B:$Q,9,FALSE)</f>
        <v>36.106325251773299</v>
      </c>
      <c r="G13" s="105">
        <f>VLOOKUP($A13,'Current month raw data'!$B:$Q,10,FALSE)</f>
        <v>34.973098529210297</v>
      </c>
      <c r="H13" s="73">
        <f>VLOOKUP($A13,'Current month raw data'!$B:$Q,11,FALSE)</f>
        <v>2.6807118825203098</v>
      </c>
      <c r="I13" s="73">
        <f>VLOOKUP($A13,'Current month raw data'!$B:$Q,12,FALSE)</f>
        <v>0.54496045732434795</v>
      </c>
      <c r="J13" s="94">
        <f>VLOOKUP($A13,'Current month raw data'!$B:$Q,13,FALSE)</f>
        <v>3.2402811595791898</v>
      </c>
      <c r="K13" s="73">
        <f>VLOOKUP($A13,'Current month raw data'!$B:$Q,14,FALSE)</f>
        <v>3.04239786530658</v>
      </c>
      <c r="L13" s="73">
        <f>VLOOKUP($A13,'Current month raw data'!$B:$Q,15,FALSE)</f>
        <v>-0.19167256428402901</v>
      </c>
      <c r="M13" s="76">
        <f>VLOOKUP($A13,'Current month raw data'!$B:$Q,16,FALSE)</f>
        <v>2.4839011290299902</v>
      </c>
    </row>
    <row r="14" spans="1:13" ht="18.649999999999999" customHeight="1" x14ac:dyDescent="0.4">
      <c r="A14" s="72" t="s">
        <v>79</v>
      </c>
      <c r="B14" s="67"/>
      <c r="C14" s="68"/>
      <c r="D14" s="69"/>
      <c r="E14" s="69"/>
      <c r="F14" s="69"/>
      <c r="G14" s="69"/>
      <c r="H14" s="68"/>
      <c r="I14" s="68"/>
      <c r="J14" s="68"/>
      <c r="K14" s="68"/>
      <c r="L14" s="68"/>
      <c r="M14" s="70"/>
    </row>
    <row r="15" spans="1:13" x14ac:dyDescent="0.4">
      <c r="A15" s="87" t="s">
        <v>50</v>
      </c>
      <c r="B15" s="75">
        <f>VLOOKUP($A15,'Current month raw data'!$B:$Q,5,FALSE)</f>
        <v>68.660263401839103</v>
      </c>
      <c r="C15" s="94">
        <f>VLOOKUP($A15,'Current month raw data'!$B:$Q,6,FALSE)</f>
        <v>67.279172734360003</v>
      </c>
      <c r="D15" s="74">
        <f>VLOOKUP($A15,'Current month raw data'!$B:$Q,7,FALSE)</f>
        <v>128.97842824528701</v>
      </c>
      <c r="E15" s="97">
        <f>VLOOKUP($A15,'Current month raw data'!$B:$Q,8,FALSE)</f>
        <v>127.04035394037901</v>
      </c>
      <c r="F15" s="74">
        <f>VLOOKUP($A15,'Current month raw data'!$B:$Q,9,FALSE)</f>
        <v>88.556928564766395</v>
      </c>
      <c r="G15" s="105">
        <f>VLOOKUP($A15,'Current month raw data'!$B:$Q,10,FALSE)</f>
        <v>85.471699169890499</v>
      </c>
      <c r="H15" s="73">
        <f>VLOOKUP($A15,'Current month raw data'!$B:$Q,11,FALSE)</f>
        <v>2.0527759354771802</v>
      </c>
      <c r="I15" s="73">
        <f>VLOOKUP($A15,'Current month raw data'!$B:$Q,12,FALSE)</f>
        <v>1.52555801742901</v>
      </c>
      <c r="J15" s="94">
        <f>VLOOKUP($A15,'Current month raw data'!$B:$Q,13,FALSE)</f>
        <v>3.6096502407697102</v>
      </c>
      <c r="K15" s="73">
        <f>VLOOKUP($A15,'Current month raw data'!$B:$Q,14,FALSE)</f>
        <v>6.7562087022541002</v>
      </c>
      <c r="L15" s="73">
        <f>VLOOKUP($A15,'Current month raw data'!$B:$Q,15,FALSE)</f>
        <v>3.0369357045143599</v>
      </c>
      <c r="M15" s="76">
        <f>VLOOKUP($A15,'Current month raw data'!$B:$Q,16,FALSE)</f>
        <v>5.1520531253097301</v>
      </c>
    </row>
    <row r="16" spans="1:13" x14ac:dyDescent="0.4">
      <c r="A16" s="87" t="s">
        <v>51</v>
      </c>
      <c r="B16" s="75">
        <f>VLOOKUP($A16,'Current month raw data'!$B:$Q,5,FALSE)</f>
        <v>54.394814497212998</v>
      </c>
      <c r="C16" s="94">
        <f>VLOOKUP($A16,'Current month raw data'!$B:$Q,6,FALSE)</f>
        <v>53.716361068374901</v>
      </c>
      <c r="D16" s="74">
        <f>VLOOKUP($A16,'Current month raw data'!$B:$Q,7,FALSE)</f>
        <v>107.907164186024</v>
      </c>
      <c r="E16" s="97">
        <f>VLOOKUP($A16,'Current month raw data'!$B:$Q,8,FALSE)</f>
        <v>105.438546811907</v>
      </c>
      <c r="F16" s="74">
        <f>VLOOKUP($A16,'Current month raw data'!$B:$Q,9,FALSE)</f>
        <v>58.6959017881913</v>
      </c>
      <c r="G16" s="105">
        <f>VLOOKUP($A16,'Current month raw data'!$B:$Q,10,FALSE)</f>
        <v>56.6377505107316</v>
      </c>
      <c r="H16" s="73">
        <f>VLOOKUP($A16,'Current month raw data'!$B:$Q,11,FALSE)</f>
        <v>1.2630293924312099</v>
      </c>
      <c r="I16" s="73">
        <f>VLOOKUP($A16,'Current month raw data'!$B:$Q,12,FALSE)</f>
        <v>2.3412854679432402</v>
      </c>
      <c r="J16" s="94">
        <f>VLOOKUP($A16,'Current month raw data'!$B:$Q,13,FALSE)</f>
        <v>3.6338859839953002</v>
      </c>
      <c r="K16" s="73">
        <f>VLOOKUP($A16,'Current month raw data'!$B:$Q,14,FALSE)</f>
        <v>3.6338859839953002</v>
      </c>
      <c r="L16" s="73">
        <f>VLOOKUP($A16,'Current month raw data'!$B:$Q,15,FALSE)</f>
        <v>0</v>
      </c>
      <c r="M16" s="76">
        <f>VLOOKUP($A16,'Current month raw data'!$B:$Q,16,FALSE)</f>
        <v>1.2630293924312099</v>
      </c>
    </row>
    <row r="17" spans="1:13" x14ac:dyDescent="0.4">
      <c r="A17" s="87" t="s">
        <v>52</v>
      </c>
      <c r="B17" s="75">
        <f>VLOOKUP($A17,'Current month raw data'!$B:$Q,5,FALSE)</f>
        <v>51.344277350476403</v>
      </c>
      <c r="C17" s="94">
        <f>VLOOKUP($A17,'Current month raw data'!$B:$Q,6,FALSE)</f>
        <v>44.332453220066498</v>
      </c>
      <c r="D17" s="74">
        <f>VLOOKUP($A17,'Current month raw data'!$B:$Q,7,FALSE)</f>
        <v>101.07944148817199</v>
      </c>
      <c r="E17" s="97">
        <f>VLOOKUP($A17,'Current month raw data'!$B:$Q,8,FALSE)</f>
        <v>104.34980630793901</v>
      </c>
      <c r="F17" s="74">
        <f>VLOOKUP($A17,'Current month raw data'!$B:$Q,9,FALSE)</f>
        <v>51.898508781999702</v>
      </c>
      <c r="G17" s="105">
        <f>VLOOKUP($A17,'Current month raw data'!$B:$Q,10,FALSE)</f>
        <v>46.260829066697198</v>
      </c>
      <c r="H17" s="73">
        <f>VLOOKUP($A17,'Current month raw data'!$B:$Q,11,FALSE)</f>
        <v>15.816458646227099</v>
      </c>
      <c r="I17" s="73">
        <f>VLOOKUP($A17,'Current month raw data'!$B:$Q,12,FALSE)</f>
        <v>-3.1340401438944001</v>
      </c>
      <c r="J17" s="94">
        <f>VLOOKUP($A17,'Current month raw data'!$B:$Q,13,FALSE)</f>
        <v>12.1867243390175</v>
      </c>
      <c r="K17" s="73">
        <f>VLOOKUP($A17,'Current month raw data'!$B:$Q,14,FALSE)</f>
        <v>12.1867243390175</v>
      </c>
      <c r="L17" s="73">
        <f>VLOOKUP($A17,'Current month raw data'!$B:$Q,15,FALSE)</f>
        <v>0</v>
      </c>
      <c r="M17" s="76">
        <f>VLOOKUP($A17,'Current month raw data'!$B:$Q,16,FALSE)</f>
        <v>15.816458646227099</v>
      </c>
    </row>
    <row r="18" spans="1:13" x14ac:dyDescent="0.4">
      <c r="A18" s="87" t="s">
        <v>53</v>
      </c>
      <c r="B18" s="75">
        <f>VLOOKUP($A18,'Current month raw data'!$B:$Q,5,FALSE)</f>
        <v>64.941696726408694</v>
      </c>
      <c r="C18" s="94">
        <f>VLOOKUP($A18,'Current month raw data'!$B:$Q,6,FALSE)</f>
        <v>60.189133725931001</v>
      </c>
      <c r="D18" s="74">
        <f>VLOOKUP($A18,'Current month raw data'!$B:$Q,7,FALSE)</f>
        <v>118.97516076308899</v>
      </c>
      <c r="E18" s="97">
        <f>VLOOKUP($A18,'Current month raw data'!$B:$Q,8,FALSE)</f>
        <v>116.01388869383401</v>
      </c>
      <c r="F18" s="74">
        <f>VLOOKUP($A18,'Current month raw data'!$B:$Q,9,FALSE)</f>
        <v>77.264488082522803</v>
      </c>
      <c r="G18" s="105">
        <f>VLOOKUP($A18,'Current month raw data'!$B:$Q,10,FALSE)</f>
        <v>69.827754606585003</v>
      </c>
      <c r="H18" s="73">
        <f>VLOOKUP($A18,'Current month raw data'!$B:$Q,11,FALSE)</f>
        <v>7.8960481839101799</v>
      </c>
      <c r="I18" s="73">
        <f>VLOOKUP($A18,'Current month raw data'!$B:$Q,12,FALSE)</f>
        <v>2.55251513641588</v>
      </c>
      <c r="J18" s="94">
        <f>VLOOKUP($A18,'Current month raw data'!$B:$Q,13,FALSE)</f>
        <v>10.650111145399</v>
      </c>
      <c r="K18" s="73">
        <f>VLOOKUP($A18,'Current month raw data'!$B:$Q,14,FALSE)</f>
        <v>9.7185412962042204</v>
      </c>
      <c r="L18" s="73">
        <f>VLOOKUP($A18,'Current month raw data'!$B:$Q,15,FALSE)</f>
        <v>-0.84190593172629102</v>
      </c>
      <c r="M18" s="76">
        <f>VLOOKUP($A18,'Current month raw data'!$B:$Q,16,FALSE)</f>
        <v>6.9876649541515903</v>
      </c>
    </row>
    <row r="19" spans="1:13" x14ac:dyDescent="0.4">
      <c r="A19" s="88" t="s">
        <v>54</v>
      </c>
      <c r="B19" s="75">
        <f>VLOOKUP($A19,'Current month raw data'!$B:$Q,5,FALSE)</f>
        <v>74.324526327590704</v>
      </c>
      <c r="C19" s="94">
        <f>VLOOKUP($A19,'Current month raw data'!$B:$Q,6,FALSE)</f>
        <v>69.383636204234506</v>
      </c>
      <c r="D19" s="74">
        <f>VLOOKUP($A19,'Current month raw data'!$B:$Q,7,FALSE)</f>
        <v>165.57869405808299</v>
      </c>
      <c r="E19" s="97">
        <f>VLOOKUP($A19,'Current month raw data'!$B:$Q,8,FALSE)</f>
        <v>156.12254841707201</v>
      </c>
      <c r="F19" s="74">
        <f>VLOOKUP($A19,'Current month raw data'!$B:$Q,9,FALSE)</f>
        <v>123.065580058081</v>
      </c>
      <c r="G19" s="105">
        <f>VLOOKUP($A19,'Current month raw data'!$B:$Q,10,FALSE)</f>
        <v>108.323501026481</v>
      </c>
      <c r="H19" s="73">
        <f>VLOOKUP($A19,'Current month raw data'!$B:$Q,11,FALSE)</f>
        <v>7.1211173032390898</v>
      </c>
      <c r="I19" s="73">
        <f>VLOOKUP($A19,'Current month raw data'!$B:$Q,12,FALSE)</f>
        <v>6.05687374238176</v>
      </c>
      <c r="J19" s="94">
        <f>VLOOKUP($A19,'Current month raw data'!$B:$Q,13,FALSE)</f>
        <v>13.6093081297249</v>
      </c>
      <c r="K19" s="73">
        <f>VLOOKUP($A19,'Current month raw data'!$B:$Q,14,FALSE)</f>
        <v>14.75432116274</v>
      </c>
      <c r="L19" s="73">
        <f>VLOOKUP($A19,'Current month raw data'!$B:$Q,15,FALSE)</f>
        <v>1.0078514268458401</v>
      </c>
      <c r="M19" s="76">
        <f>VLOOKUP($A19,'Current month raw data'!$B:$Q,16,FALSE)</f>
        <v>8.2007390124329902</v>
      </c>
    </row>
    <row r="20" spans="1:13" x14ac:dyDescent="0.4">
      <c r="A20" s="87" t="s">
        <v>55</v>
      </c>
      <c r="B20" s="75">
        <f>VLOOKUP($A20,'Current month raw data'!$B:$Q,5,FALSE)</f>
        <v>53.422936116173602</v>
      </c>
      <c r="C20" s="94">
        <f>VLOOKUP($A20,'Current month raw data'!$B:$Q,6,FALSE)</f>
        <v>51.135145302360499</v>
      </c>
      <c r="D20" s="74">
        <f>VLOOKUP($A20,'Current month raw data'!$B:$Q,7,FALSE)</f>
        <v>99.630498396200593</v>
      </c>
      <c r="E20" s="97">
        <f>VLOOKUP($A20,'Current month raw data'!$B:$Q,8,FALSE)</f>
        <v>97.074445250181199</v>
      </c>
      <c r="F20" s="74">
        <f>VLOOKUP($A20,'Current month raw data'!$B:$Q,9,FALSE)</f>
        <v>53.2255375104276</v>
      </c>
      <c r="G20" s="105">
        <f>VLOOKUP($A20,'Current month raw data'!$B:$Q,10,FALSE)</f>
        <v>49.639158630140599</v>
      </c>
      <c r="H20" s="73">
        <f>VLOOKUP($A20,'Current month raw data'!$B:$Q,11,FALSE)</f>
        <v>4.4740086300438699</v>
      </c>
      <c r="I20" s="73">
        <f>VLOOKUP($A20,'Current month raw data'!$B:$Q,12,FALSE)</f>
        <v>2.6330855040498302</v>
      </c>
      <c r="J20" s="94">
        <f>VLOOKUP($A20,'Current month raw data'!$B:$Q,13,FALSE)</f>
        <v>7.2248986067813403</v>
      </c>
      <c r="K20" s="73">
        <f>VLOOKUP($A20,'Current month raw data'!$B:$Q,14,FALSE)</f>
        <v>8.4485396820940402</v>
      </c>
      <c r="L20" s="73">
        <f>VLOOKUP($A20,'Current month raw data'!$B:$Q,15,FALSE)</f>
        <v>1.1411911703456801</v>
      </c>
      <c r="M20" s="76">
        <f>VLOOKUP($A20,'Current month raw data'!$B:$Q,16,FALSE)</f>
        <v>5.6662567918361297</v>
      </c>
    </row>
    <row r="21" spans="1:13" x14ac:dyDescent="0.4">
      <c r="A21" s="87" t="s">
        <v>56</v>
      </c>
      <c r="B21" s="75">
        <f>VLOOKUP($A21,'Current month raw data'!$B:$Q,5,FALSE)</f>
        <v>58.734573389764101</v>
      </c>
      <c r="C21" s="94">
        <f>VLOOKUP($A21,'Current month raw data'!$B:$Q,6,FALSE)</f>
        <v>60.726039478307001</v>
      </c>
      <c r="D21" s="74">
        <f>VLOOKUP($A21,'Current month raw data'!$B:$Q,7,FALSE)</f>
        <v>111.481787288669</v>
      </c>
      <c r="E21" s="97">
        <f>VLOOKUP($A21,'Current month raw data'!$B:$Q,8,FALSE)</f>
        <v>111.71784140553</v>
      </c>
      <c r="F21" s="74">
        <f>VLOOKUP($A21,'Current month raw data'!$B:$Q,9,FALSE)</f>
        <v>65.4783521712842</v>
      </c>
      <c r="G21" s="105">
        <f>VLOOKUP($A21,'Current month raw data'!$B:$Q,10,FALSE)</f>
        <v>67.841820476234801</v>
      </c>
      <c r="H21" s="73">
        <f>VLOOKUP($A21,'Current month raw data'!$B:$Q,11,FALSE)</f>
        <v>-3.27942692402031</v>
      </c>
      <c r="I21" s="73">
        <f>VLOOKUP($A21,'Current month raw data'!$B:$Q,12,FALSE)</f>
        <v>-0.21129491394695801</v>
      </c>
      <c r="J21" s="94">
        <f>VLOOKUP($A21,'Current month raw data'!$B:$Q,13,FALSE)</f>
        <v>-3.4837925756702099</v>
      </c>
      <c r="K21" s="73">
        <f>VLOOKUP($A21,'Current month raw data'!$B:$Q,14,FALSE)</f>
        <v>-2.7114912937684799</v>
      </c>
      <c r="L21" s="73">
        <f>VLOOKUP($A21,'Current month raw data'!$B:$Q,15,FALSE)</f>
        <v>0.80017781729273096</v>
      </c>
      <c r="M21" s="76">
        <f>VLOOKUP($A21,'Current month raw data'!$B:$Q,16,FALSE)</f>
        <v>-2.5054903535079198</v>
      </c>
    </row>
    <row r="22" spans="1:13" x14ac:dyDescent="0.4">
      <c r="A22" s="88" t="s">
        <v>57</v>
      </c>
      <c r="B22" s="75">
        <f>VLOOKUP($A22,'Current month raw data'!$B:$Q,5,FALSE)</f>
        <v>52.855360643633603</v>
      </c>
      <c r="C22" s="94">
        <f>VLOOKUP($A22,'Current month raw data'!$B:$Q,6,FALSE)</f>
        <v>56.211130485323999</v>
      </c>
      <c r="D22" s="74">
        <f>VLOOKUP($A22,'Current month raw data'!$B:$Q,7,FALSE)</f>
        <v>115.55964471511101</v>
      </c>
      <c r="E22" s="97">
        <f>VLOOKUP($A22,'Current month raw data'!$B:$Q,8,FALSE)</f>
        <v>113.538253951841</v>
      </c>
      <c r="F22" s="74">
        <f>VLOOKUP($A22,'Current month raw data'!$B:$Q,9,FALSE)</f>
        <v>61.079466972673899</v>
      </c>
      <c r="G22" s="105">
        <f>VLOOKUP($A22,'Current month raw data'!$B:$Q,10,FALSE)</f>
        <v>63.821136079627998</v>
      </c>
      <c r="H22" s="73">
        <f>VLOOKUP($A22,'Current month raw data'!$B:$Q,11,FALSE)</f>
        <v>-5.9699383604578102</v>
      </c>
      <c r="I22" s="73">
        <f>VLOOKUP($A22,'Current month raw data'!$B:$Q,12,FALSE)</f>
        <v>1.7803609734281201</v>
      </c>
      <c r="J22" s="94">
        <f>VLOOKUP($A22,'Current month raw data'!$B:$Q,13,FALSE)</f>
        <v>-4.2958638397369802</v>
      </c>
      <c r="K22" s="73">
        <f>VLOOKUP($A22,'Current month raw data'!$B:$Q,14,FALSE)</f>
        <v>-4.4144162606562301</v>
      </c>
      <c r="L22" s="73">
        <f>VLOOKUP($A22,'Current month raw data'!$B:$Q,15,FALSE)</f>
        <v>-0.123873873873873</v>
      </c>
      <c r="M22" s="76">
        <f>VLOOKUP($A22,'Current month raw data'!$B:$Q,16,FALSE)</f>
        <v>-6.0864170404167002</v>
      </c>
    </row>
    <row r="23" spans="1:13" x14ac:dyDescent="0.4">
      <c r="A23" s="87" t="s">
        <v>58</v>
      </c>
      <c r="B23" s="75">
        <f>VLOOKUP($A23,'Current month raw data'!$B:$Q,5,FALSE)</f>
        <v>48.9106927402281</v>
      </c>
      <c r="C23" s="94">
        <f>VLOOKUP($A23,'Current month raw data'!$B:$Q,6,FALSE)</f>
        <v>50.303913310719999</v>
      </c>
      <c r="D23" s="74">
        <f>VLOOKUP($A23,'Current month raw data'!$B:$Q,7,FALSE)</f>
        <v>91.918997440074406</v>
      </c>
      <c r="E23" s="97">
        <f>VLOOKUP($A23,'Current month raw data'!$B:$Q,8,FALSE)</f>
        <v>89.607338552744693</v>
      </c>
      <c r="F23" s="74">
        <f>VLOOKUP($A23,'Current month raw data'!$B:$Q,9,FALSE)</f>
        <v>44.9582184078129</v>
      </c>
      <c r="G23" s="105">
        <f>VLOOKUP($A23,'Current month raw data'!$B:$Q,10,FALSE)</f>
        <v>45.075997905616099</v>
      </c>
      <c r="H23" s="73">
        <f>VLOOKUP($A23,'Current month raw data'!$B:$Q,11,FALSE)</f>
        <v>-2.7696067339457802</v>
      </c>
      <c r="I23" s="73">
        <f>VLOOKUP($A23,'Current month raw data'!$B:$Q,12,FALSE)</f>
        <v>2.57976514498203</v>
      </c>
      <c r="J23" s="94">
        <f>VLOOKUP($A23,'Current month raw data'!$B:$Q,13,FALSE)</f>
        <v>-0.26129093813916199</v>
      </c>
      <c r="K23" s="73">
        <f>VLOOKUP($A23,'Current month raw data'!$B:$Q,14,FALSE)</f>
        <v>-0.26129093813916199</v>
      </c>
      <c r="L23" s="73">
        <f>VLOOKUP($A23,'Current month raw data'!$B:$Q,15,FALSE)</f>
        <v>0</v>
      </c>
      <c r="M23" s="76">
        <f>VLOOKUP($A23,'Current month raw data'!$B:$Q,16,FALSE)</f>
        <v>-2.7696067339457802</v>
      </c>
    </row>
    <row r="24" spans="1:13" x14ac:dyDescent="0.4">
      <c r="A24" s="87" t="s">
        <v>59</v>
      </c>
      <c r="B24" s="75">
        <f>VLOOKUP($A24,'Current month raw data'!$B:$Q,5,FALSE)</f>
        <v>57.377431000349297</v>
      </c>
      <c r="C24" s="94">
        <f>VLOOKUP($A24,'Current month raw data'!$B:$Q,6,FALSE)</f>
        <v>56.330590150948296</v>
      </c>
      <c r="D24" s="74">
        <f>VLOOKUP($A24,'Current month raw data'!$B:$Q,7,FALSE)</f>
        <v>117.594583136007</v>
      </c>
      <c r="E24" s="97">
        <f>VLOOKUP($A24,'Current month raw data'!$B:$Q,8,FALSE)</f>
        <v>120.611877265625</v>
      </c>
      <c r="F24" s="74">
        <f>VLOOKUP($A24,'Current month raw data'!$B:$Q,9,FALSE)</f>
        <v>67.472750799011393</v>
      </c>
      <c r="G24" s="105">
        <f>VLOOKUP($A24,'Current month raw data'!$B:$Q,10,FALSE)</f>
        <v>67.941382255864099</v>
      </c>
      <c r="H24" s="73">
        <f>VLOOKUP($A24,'Current month raw data'!$B:$Q,11,FALSE)</f>
        <v>1.85838786101083</v>
      </c>
      <c r="I24" s="73">
        <f>VLOOKUP($A24,'Current month raw data'!$B:$Q,12,FALSE)</f>
        <v>-2.50165588831026</v>
      </c>
      <c r="J24" s="94">
        <f>VLOOKUP($A24,'Current month raw data'!$B:$Q,13,FALSE)</f>
        <v>-0.68975849665205802</v>
      </c>
      <c r="K24" s="73">
        <f>VLOOKUP($A24,'Current month raw data'!$B:$Q,14,FALSE)</f>
        <v>1.3289626471404099</v>
      </c>
      <c r="L24" s="73">
        <f>VLOOKUP($A24,'Current month raw data'!$B:$Q,15,FALSE)</f>
        <v>2.0327421555252299</v>
      </c>
      <c r="M24" s="76">
        <f>VLOOKUP($A24,'Current month raw data'!$B:$Q,16,FALSE)</f>
        <v>3.9289062499999998</v>
      </c>
    </row>
    <row r="25" spans="1:13" x14ac:dyDescent="0.4">
      <c r="A25" s="72" t="s">
        <v>80</v>
      </c>
      <c r="B25" s="67"/>
      <c r="C25" s="68"/>
      <c r="D25" s="69"/>
      <c r="E25" s="69"/>
      <c r="F25" s="69"/>
      <c r="G25" s="69"/>
      <c r="H25" s="68"/>
      <c r="I25" s="68"/>
      <c r="J25" s="68"/>
      <c r="K25" s="68"/>
      <c r="L25" s="68"/>
      <c r="M25" s="70"/>
    </row>
    <row r="26" spans="1:13" x14ac:dyDescent="0.4">
      <c r="A26" s="85" t="s">
        <v>18</v>
      </c>
      <c r="B26" s="75">
        <f>VLOOKUP($A26,'Current month raw data'!$B:$Q,5,FALSE)</f>
        <v>73.948803417283301</v>
      </c>
      <c r="C26" s="94">
        <f>VLOOKUP($A26,'Current month raw data'!$B:$Q,6,FALSE)</f>
        <v>70.506981316039102</v>
      </c>
      <c r="D26" s="74">
        <f>VLOOKUP($A26,'Current month raw data'!$B:$Q,7,FALSE)</f>
        <v>206.74076586360701</v>
      </c>
      <c r="E26" s="97">
        <f>VLOOKUP($A26,'Current month raw data'!$B:$Q,8,FALSE)</f>
        <v>201.77873864767599</v>
      </c>
      <c r="F26" s="74">
        <f>VLOOKUP($A26,'Current month raw data'!$B:$Q,9,FALSE)</f>
        <v>152.88232253186499</v>
      </c>
      <c r="G26" s="105">
        <f>VLOOKUP($A26,'Current month raw data'!$B:$Q,10,FALSE)</f>
        <v>142.26809755805601</v>
      </c>
      <c r="H26" s="73">
        <f>VLOOKUP($A26,'Current month raw data'!$B:$Q,11,FALSE)</f>
        <v>4.8815337672969497</v>
      </c>
      <c r="I26" s="73">
        <f>VLOOKUP($A26,'Current month raw data'!$B:$Q,12,FALSE)</f>
        <v>2.4591427467468598</v>
      </c>
      <c r="J26" s="94">
        <f>VLOOKUP($A26,'Current month raw data'!$B:$Q,13,FALSE)</f>
        <v>7.4607203976122998</v>
      </c>
      <c r="K26" s="73">
        <f>VLOOKUP($A26,'Current month raw data'!$B:$Q,14,FALSE)</f>
        <v>7.9585998804032698</v>
      </c>
      <c r="L26" s="73">
        <f>VLOOKUP($A26,'Current month raw data'!$B:$Q,15,FALSE)</f>
        <v>0.46331299562182399</v>
      </c>
      <c r="M26" s="76">
        <f>VLOOKUP($A26,'Current month raw data'!$B:$Q,16,FALSE)</f>
        <v>5.3674635432483297</v>
      </c>
    </row>
    <row r="27" spans="1:13" x14ac:dyDescent="0.4">
      <c r="A27" s="87" t="s">
        <v>20</v>
      </c>
      <c r="B27" s="75">
        <f>VLOOKUP($A27,'Current month raw data'!$B:$Q,5,FALSE)</f>
        <v>81.706621392190101</v>
      </c>
      <c r="C27" s="94">
        <f>VLOOKUP($A27,'Current month raw data'!$B:$Q,6,FALSE)</f>
        <v>76.980587886350094</v>
      </c>
      <c r="D27" s="74">
        <f>VLOOKUP($A27,'Current month raw data'!$B:$Q,7,FALSE)</f>
        <v>234.00113084205299</v>
      </c>
      <c r="E27" s="97">
        <f>VLOOKUP($A27,'Current month raw data'!$B:$Q,8,FALSE)</f>
        <v>215.90243218586201</v>
      </c>
      <c r="F27" s="74">
        <f>VLOOKUP($A27,'Current month raw data'!$B:$Q,9,FALSE)</f>
        <v>191.19441803056</v>
      </c>
      <c r="G27" s="105">
        <f>VLOOKUP($A27,'Current month raw data'!$B:$Q,10,FALSE)</f>
        <v>166.20296155760499</v>
      </c>
      <c r="H27" s="73">
        <f>VLOOKUP($A27,'Current month raw data'!$B:$Q,11,FALSE)</f>
        <v>6.13925359055097</v>
      </c>
      <c r="I27" s="73">
        <f>VLOOKUP($A27,'Current month raw data'!$B:$Q,12,FALSE)</f>
        <v>8.3828136964248401</v>
      </c>
      <c r="J27" s="94">
        <f>VLOOKUP($A27,'Current month raw data'!$B:$Q,13,FALSE)</f>
        <v>15.036709477822701</v>
      </c>
      <c r="K27" s="73">
        <f>VLOOKUP($A27,'Current month raw data'!$B:$Q,14,FALSE)</f>
        <v>15.4987042950027</v>
      </c>
      <c r="L27" s="73">
        <f>VLOOKUP($A27,'Current month raw data'!$B:$Q,15,FALSE)</f>
        <v>0.40160642570281102</v>
      </c>
      <c r="M27" s="76">
        <f>VLOOKUP($A27,'Current month raw data'!$B:$Q,16,FALSE)</f>
        <v>6.5655156531636196</v>
      </c>
    </row>
    <row r="28" spans="1:13" x14ac:dyDescent="0.4">
      <c r="A28" s="87" t="s">
        <v>22</v>
      </c>
      <c r="B28" s="75">
        <f>VLOOKUP($A28,'Current month raw data'!$B:$Q,5,FALSE)</f>
        <v>74.370806937764996</v>
      </c>
      <c r="C28" s="94">
        <f>VLOOKUP($A28,'Current month raw data'!$B:$Q,6,FALSE)</f>
        <v>68.855753792259407</v>
      </c>
      <c r="D28" s="74">
        <f>VLOOKUP($A28,'Current month raw data'!$B:$Q,7,FALSE)</f>
        <v>169.06454735206501</v>
      </c>
      <c r="E28" s="97">
        <f>VLOOKUP($A28,'Current month raw data'!$B:$Q,8,FALSE)</f>
        <v>157.75971327625999</v>
      </c>
      <c r="F28" s="74">
        <f>VLOOKUP($A28,'Current month raw data'!$B:$Q,9,FALSE)</f>
        <v>125.734668111411</v>
      </c>
      <c r="G28" s="105">
        <f>VLOOKUP($A28,'Current month raw data'!$B:$Q,10,FALSE)</f>
        <v>108.626639756876</v>
      </c>
      <c r="H28" s="73">
        <f>VLOOKUP($A28,'Current month raw data'!$B:$Q,11,FALSE)</f>
        <v>8.0095748601413508</v>
      </c>
      <c r="I28" s="73">
        <f>VLOOKUP($A28,'Current month raw data'!$B:$Q,12,FALSE)</f>
        <v>7.1658561245029997</v>
      </c>
      <c r="J28" s="94">
        <f>VLOOKUP($A28,'Current month raw data'!$B:$Q,13,FALSE)</f>
        <v>15.7493855953064</v>
      </c>
      <c r="K28" s="73">
        <f>VLOOKUP($A28,'Current month raw data'!$B:$Q,14,FALSE)</f>
        <v>15.843392521767401</v>
      </c>
      <c r="L28" s="73">
        <f>VLOOKUP($A28,'Current month raw data'!$B:$Q,15,FALSE)</f>
        <v>8.1215918319990699E-2</v>
      </c>
      <c r="M28" s="76">
        <f>VLOOKUP($A28,'Current month raw data'!$B:$Q,16,FALSE)</f>
        <v>8.0972958282375291</v>
      </c>
    </row>
    <row r="29" spans="1:13" x14ac:dyDescent="0.4">
      <c r="A29" s="87" t="s">
        <v>23</v>
      </c>
      <c r="B29" s="75">
        <f>VLOOKUP($A29,'Current month raw data'!$B:$Q,5,FALSE)</f>
        <v>73.450055358516707</v>
      </c>
      <c r="C29" s="94">
        <f>VLOOKUP($A29,'Current month raw data'!$B:$Q,6,FALSE)</f>
        <v>68.652676863888303</v>
      </c>
      <c r="D29" s="74">
        <f>VLOOKUP($A29,'Current month raw data'!$B:$Q,7,FALSE)</f>
        <v>174.01774046519199</v>
      </c>
      <c r="E29" s="97">
        <f>VLOOKUP($A29,'Current month raw data'!$B:$Q,8,FALSE)</f>
        <v>166.604540498273</v>
      </c>
      <c r="F29" s="74">
        <f>VLOOKUP($A29,'Current month raw data'!$B:$Q,9,FALSE)</f>
        <v>127.816126705323</v>
      </c>
      <c r="G29" s="105">
        <f>VLOOKUP($A29,'Current month raw data'!$B:$Q,10,FALSE)</f>
        <v>114.378476828845</v>
      </c>
      <c r="H29" s="73">
        <f>VLOOKUP($A29,'Current month raw data'!$B:$Q,11,FALSE)</f>
        <v>6.9878972150492604</v>
      </c>
      <c r="I29" s="73">
        <f>VLOOKUP($A29,'Current month raw data'!$B:$Q,12,FALSE)</f>
        <v>4.4495785917647002</v>
      </c>
      <c r="J29" s="94">
        <f>VLOOKUP($A29,'Current month raw data'!$B:$Q,13,FALSE)</f>
        <v>11.748407785309301</v>
      </c>
      <c r="K29" s="73">
        <f>VLOOKUP($A29,'Current month raw data'!$B:$Q,14,FALSE)</f>
        <v>10.9993718842868</v>
      </c>
      <c r="L29" s="73">
        <f>VLOOKUP($A29,'Current month raw data'!$B:$Q,15,FALSE)</f>
        <v>-0.67028776147001001</v>
      </c>
      <c r="M29" s="76">
        <f>VLOOKUP($A29,'Current month raw data'!$B:$Q,16,FALSE)</f>
        <v>6.27077043376267</v>
      </c>
    </row>
    <row r="30" spans="1:13" x14ac:dyDescent="0.4">
      <c r="A30" s="87" t="s">
        <v>21</v>
      </c>
      <c r="B30" s="75">
        <f>VLOOKUP($A30,'Current month raw data'!$B:$Q,5,FALSE)</f>
        <v>67.467023533500296</v>
      </c>
      <c r="C30" s="94">
        <f>VLOOKUP($A30,'Current month raw data'!$B:$Q,6,FALSE)</f>
        <v>62.2466060122822</v>
      </c>
      <c r="D30" s="74">
        <f>VLOOKUP($A30,'Current month raw data'!$B:$Q,7,FALSE)</f>
        <v>154.41847650093399</v>
      </c>
      <c r="E30" s="97">
        <f>VLOOKUP($A30,'Current month raw data'!$B:$Q,8,FALSE)</f>
        <v>148.67746568602499</v>
      </c>
      <c r="F30" s="74">
        <f>VLOOKUP($A30,'Current month raw data'!$B:$Q,9,FALSE)</f>
        <v>104.18154988095699</v>
      </c>
      <c r="G30" s="105">
        <f>VLOOKUP($A30,'Current month raw data'!$B:$Q,10,FALSE)</f>
        <v>92.546676294626096</v>
      </c>
      <c r="H30" s="73">
        <f>VLOOKUP($A30,'Current month raw data'!$B:$Q,11,FALSE)</f>
        <v>8.3866701426067003</v>
      </c>
      <c r="I30" s="73">
        <f>VLOOKUP($A30,'Current month raw data'!$B:$Q,12,FALSE)</f>
        <v>3.86138597965672</v>
      </c>
      <c r="J30" s="94">
        <f>VLOOKUP($A30,'Current month raw data'!$B:$Q,13,FALSE)</f>
        <v>12.571897827310099</v>
      </c>
      <c r="K30" s="73">
        <f>VLOOKUP($A30,'Current month raw data'!$B:$Q,14,FALSE)</f>
        <v>14.5988922226291</v>
      </c>
      <c r="L30" s="73">
        <f>VLOOKUP($A30,'Current month raw data'!$B:$Q,15,FALSE)</f>
        <v>1.8006220330659599</v>
      </c>
      <c r="M30" s="76">
        <f>VLOOKUP($A30,'Current month raw data'!$B:$Q,16,FALSE)</f>
        <v>10.338304406101001</v>
      </c>
    </row>
    <row r="31" spans="1:13" x14ac:dyDescent="0.4">
      <c r="A31" s="87" t="s">
        <v>24</v>
      </c>
      <c r="B31" s="75">
        <f>VLOOKUP($A31,'Current month raw data'!$B:$Q,5,FALSE)</f>
        <v>70.247149334203201</v>
      </c>
      <c r="C31" s="94">
        <f>VLOOKUP($A31,'Current month raw data'!$B:$Q,6,FALSE)</f>
        <v>66.686574556260396</v>
      </c>
      <c r="D31" s="74">
        <f>VLOOKUP($A31,'Current month raw data'!$B:$Q,7,FALSE)</f>
        <v>109.958197044705</v>
      </c>
      <c r="E31" s="97">
        <f>VLOOKUP($A31,'Current month raw data'!$B:$Q,8,FALSE)</f>
        <v>107.07884802315399</v>
      </c>
      <c r="F31" s="74">
        <f>VLOOKUP($A31,'Current month raw data'!$B:$Q,9,FALSE)</f>
        <v>77.242498883191402</v>
      </c>
      <c r="G31" s="105">
        <f>VLOOKUP($A31,'Current month raw data'!$B:$Q,10,FALSE)</f>
        <v>71.407215820945495</v>
      </c>
      <c r="H31" s="73">
        <f>VLOOKUP($A31,'Current month raw data'!$B:$Q,11,FALSE)</f>
        <v>5.3392677636169497</v>
      </c>
      <c r="I31" s="73">
        <f>VLOOKUP($A31,'Current month raw data'!$B:$Q,12,FALSE)</f>
        <v>2.6889988776572</v>
      </c>
      <c r="J31" s="94">
        <f>VLOOKUP($A31,'Current month raw data'!$B:$Q,13,FALSE)</f>
        <v>8.1718394915129302</v>
      </c>
      <c r="K31" s="73">
        <f>VLOOKUP($A31,'Current month raw data'!$B:$Q,14,FALSE)</f>
        <v>7.4757687248594804</v>
      </c>
      <c r="L31" s="73">
        <f>VLOOKUP($A31,'Current month raw data'!$B:$Q,15,FALSE)</f>
        <v>-0.64348611424700797</v>
      </c>
      <c r="M31" s="76">
        <f>VLOOKUP($A31,'Current month raw data'!$B:$Q,16,FALSE)</f>
        <v>4.6614242027086004</v>
      </c>
    </row>
    <row r="32" spans="1:13" x14ac:dyDescent="0.4">
      <c r="A32" s="87" t="s">
        <v>25</v>
      </c>
      <c r="B32" s="75">
        <f>VLOOKUP($A32,'Current month raw data'!$B:$Q,5,FALSE)</f>
        <v>77.0224422536416</v>
      </c>
      <c r="C32" s="94">
        <f>VLOOKUP($A32,'Current month raw data'!$B:$Q,6,FALSE)</f>
        <v>70.920299217344294</v>
      </c>
      <c r="D32" s="74">
        <f>VLOOKUP($A32,'Current month raw data'!$B:$Q,7,FALSE)</f>
        <v>143.14480078094601</v>
      </c>
      <c r="E32" s="97">
        <f>VLOOKUP($A32,'Current month raw data'!$B:$Q,8,FALSE)</f>
        <v>134.35024987062599</v>
      </c>
      <c r="F32" s="74">
        <f>VLOOKUP($A32,'Current month raw data'!$B:$Q,9,FALSE)</f>
        <v>110.253621520594</v>
      </c>
      <c r="G32" s="105">
        <f>VLOOKUP($A32,'Current month raw data'!$B:$Q,10,FALSE)</f>
        <v>95.281599207497706</v>
      </c>
      <c r="H32" s="73">
        <f>VLOOKUP($A32,'Current month raw data'!$B:$Q,11,FALSE)</f>
        <v>8.6042262985898397</v>
      </c>
      <c r="I32" s="73">
        <f>VLOOKUP($A32,'Current month raw data'!$B:$Q,12,FALSE)</f>
        <v>6.5459877587045003</v>
      </c>
      <c r="J32" s="94">
        <f>VLOOKUP($A32,'Current month raw data'!$B:$Q,13,FALSE)</f>
        <v>15.713445657531199</v>
      </c>
      <c r="K32" s="73">
        <f>VLOOKUP($A32,'Current month raw data'!$B:$Q,14,FALSE)</f>
        <v>21.0008790267682</v>
      </c>
      <c r="L32" s="73">
        <f>VLOOKUP($A32,'Current month raw data'!$B:$Q,15,FALSE)</f>
        <v>4.5694200351493803</v>
      </c>
      <c r="M32" s="76">
        <f>VLOOKUP($A32,'Current month raw data'!$B:$Q,16,FALSE)</f>
        <v>13.566809574096499</v>
      </c>
    </row>
    <row r="33" spans="1:13" x14ac:dyDescent="0.4">
      <c r="A33" s="86"/>
      <c r="B33" s="67"/>
      <c r="C33" s="68"/>
      <c r="D33" s="69"/>
      <c r="E33" s="69"/>
      <c r="F33" s="69"/>
      <c r="G33" s="69"/>
      <c r="H33" s="68"/>
      <c r="I33" s="68"/>
      <c r="J33" s="68"/>
      <c r="K33" s="68"/>
      <c r="L33" s="68"/>
      <c r="M33" s="70"/>
    </row>
    <row r="34" spans="1:13" x14ac:dyDescent="0.4">
      <c r="A34" s="85" t="s">
        <v>15</v>
      </c>
      <c r="B34" s="75">
        <f>VLOOKUP($A34,'Current month raw data'!$B:$Q,5,FALSE)</f>
        <v>64.952028522498495</v>
      </c>
      <c r="C34" s="94">
        <f>VLOOKUP($A34,'Current month raw data'!$B:$Q,6,FALSE)</f>
        <v>60.1522651489257</v>
      </c>
      <c r="D34" s="74">
        <f>VLOOKUP($A34,'Current month raw data'!$B:$Q,7,FALSE)</f>
        <v>119.245984256735</v>
      </c>
      <c r="E34" s="97">
        <f>VLOOKUP($A34,'Current month raw data'!$B:$Q,8,FALSE)</f>
        <v>116.333545167663</v>
      </c>
      <c r="F34" s="74">
        <f>VLOOKUP($A34,'Current month raw data'!$B:$Q,9,FALSE)</f>
        <v>77.452685706369095</v>
      </c>
      <c r="G34" s="105">
        <f>VLOOKUP($A34,'Current month raw data'!$B:$Q,10,FALSE)</f>
        <v>69.977262546398293</v>
      </c>
      <c r="H34" s="73">
        <f>VLOOKUP($A34,'Current month raw data'!$B:$Q,11,FALSE)</f>
        <v>7.9793559921467603</v>
      </c>
      <c r="I34" s="73">
        <f>VLOOKUP($A34,'Current month raw data'!$B:$Q,12,FALSE)</f>
        <v>2.5035247441953299</v>
      </c>
      <c r="J34" s="94">
        <f>VLOOKUP($A34,'Current month raw data'!$B:$Q,13,FALSE)</f>
        <v>10.6826458880329</v>
      </c>
      <c r="K34" s="73">
        <f>VLOOKUP($A34,'Current month raw data'!$B:$Q,14,FALSE)</f>
        <v>9.7597462314762193</v>
      </c>
      <c r="L34" s="73">
        <f>VLOOKUP($A34,'Current month raw data'!$B:$Q,15,FALSE)</f>
        <v>-0.83382507632706404</v>
      </c>
      <c r="M34" s="76">
        <f>VLOOKUP($A34,'Current month raw data'!$B:$Q,16,FALSE)</f>
        <v>7.0789970446277701</v>
      </c>
    </row>
    <row r="35" spans="1:13" x14ac:dyDescent="0.4">
      <c r="A35" s="87" t="s">
        <v>30</v>
      </c>
      <c r="B35" s="75">
        <f>VLOOKUP($A35,'Current month raw data'!$B:$Q,5,FALSE)</f>
        <v>73.745656099463702</v>
      </c>
      <c r="C35" s="94">
        <f>VLOOKUP($A35,'Current month raw data'!$B:$Q,6,FALSE)</f>
        <v>70.226649093619599</v>
      </c>
      <c r="D35" s="74">
        <f>VLOOKUP($A35,'Current month raw data'!$B:$Q,7,FALSE)</f>
        <v>97.395627665744399</v>
      </c>
      <c r="E35" s="97">
        <f>VLOOKUP($A35,'Current month raw data'!$B:$Q,8,FALSE)</f>
        <v>95.766221694151298</v>
      </c>
      <c r="F35" s="74">
        <f>VLOOKUP($A35,'Current month raw data'!$B:$Q,9,FALSE)</f>
        <v>71.825044634294002</v>
      </c>
      <c r="G35" s="105">
        <f>VLOOKUP($A35,'Current month raw data'!$B:$Q,10,FALSE)</f>
        <v>67.253408459369496</v>
      </c>
      <c r="H35" s="73">
        <f>VLOOKUP($A35,'Current month raw data'!$B:$Q,11,FALSE)</f>
        <v>5.0109282605137899</v>
      </c>
      <c r="I35" s="73">
        <f>VLOOKUP($A35,'Current month raw data'!$B:$Q,12,FALSE)</f>
        <v>1.7014412208899199</v>
      </c>
      <c r="J35" s="94">
        <f>VLOOKUP($A35,'Current month raw data'!$B:$Q,13,FALSE)</f>
        <v>6.7976274803773098</v>
      </c>
      <c r="K35" s="73">
        <f>VLOOKUP($A35,'Current month raw data'!$B:$Q,14,FALSE)</f>
        <v>5.7425270079489401</v>
      </c>
      <c r="L35" s="73">
        <f>VLOOKUP($A35,'Current month raw data'!$B:$Q,15,FALSE)</f>
        <v>-0.98794373744139297</v>
      </c>
      <c r="M35" s="76">
        <f>VLOOKUP($A35,'Current month raw data'!$B:$Q,16,FALSE)</f>
        <v>3.9734793711349701</v>
      </c>
    </row>
    <row r="36" spans="1:13" x14ac:dyDescent="0.4">
      <c r="A36" s="87" t="s">
        <v>29</v>
      </c>
      <c r="B36" s="75">
        <f>VLOOKUP($A36,'Current month raw data'!$B:$Q,5,FALSE)</f>
        <v>66.331541990103602</v>
      </c>
      <c r="C36" s="94">
        <f>VLOOKUP($A36,'Current month raw data'!$B:$Q,6,FALSE)</f>
        <v>61.958848037090597</v>
      </c>
      <c r="D36" s="74">
        <f>VLOOKUP($A36,'Current month raw data'!$B:$Q,7,FALSE)</f>
        <v>88.455328072183207</v>
      </c>
      <c r="E36" s="97">
        <f>VLOOKUP($A36,'Current month raw data'!$B:$Q,8,FALSE)</f>
        <v>88.147994677998994</v>
      </c>
      <c r="F36" s="74">
        <f>VLOOKUP($A36,'Current month raw data'!$B:$Q,9,FALSE)</f>
        <v>58.673783082684103</v>
      </c>
      <c r="G36" s="105">
        <f>VLOOKUP($A36,'Current month raw data'!$B:$Q,10,FALSE)</f>
        <v>54.615482070284102</v>
      </c>
      <c r="H36" s="73">
        <f>VLOOKUP($A36,'Current month raw data'!$B:$Q,11,FALSE)</f>
        <v>7.0574164813318996</v>
      </c>
      <c r="I36" s="73">
        <f>VLOOKUP($A36,'Current month raw data'!$B:$Q,12,FALSE)</f>
        <v>0.34865613824436897</v>
      </c>
      <c r="J36" s="94">
        <f>VLOOKUP($A36,'Current month raw data'!$B:$Q,13,FALSE)</f>
        <v>7.4306787353399102</v>
      </c>
      <c r="K36" s="73">
        <f>VLOOKUP($A36,'Current month raw data'!$B:$Q,14,FALSE)</f>
        <v>5.9109350836870602</v>
      </c>
      <c r="L36" s="73">
        <f>VLOOKUP($A36,'Current month raw data'!$B:$Q,15,FALSE)</f>
        <v>-1.41462724572075</v>
      </c>
      <c r="M36" s="76">
        <f>VLOOKUP($A36,'Current month raw data'!$B:$Q,16,FALSE)</f>
        <v>5.54295309922224</v>
      </c>
    </row>
    <row r="37" spans="1:13" x14ac:dyDescent="0.4">
      <c r="A37" s="87" t="s">
        <v>28</v>
      </c>
      <c r="B37" s="75">
        <f>VLOOKUP($A37,'Current month raw data'!$B:$Q,5,FALSE)</f>
        <v>70.172124498572103</v>
      </c>
      <c r="C37" s="94">
        <f>VLOOKUP($A37,'Current month raw data'!$B:$Q,6,FALSE)</f>
        <v>64.675777579003295</v>
      </c>
      <c r="D37" s="74">
        <f>VLOOKUP($A37,'Current month raw data'!$B:$Q,7,FALSE)</f>
        <v>124.823609607284</v>
      </c>
      <c r="E37" s="97">
        <f>VLOOKUP($A37,'Current month raw data'!$B:$Q,8,FALSE)</f>
        <v>118.932015767406</v>
      </c>
      <c r="F37" s="74">
        <f>VLOOKUP($A37,'Current month raw data'!$B:$Q,9,FALSE)</f>
        <v>87.591378737235104</v>
      </c>
      <c r="G37" s="105">
        <f>VLOOKUP($A37,'Current month raw data'!$B:$Q,10,FALSE)</f>
        <v>76.920205987952698</v>
      </c>
      <c r="H37" s="73">
        <f>VLOOKUP($A37,'Current month raw data'!$B:$Q,11,FALSE)</f>
        <v>8.4983082157068299</v>
      </c>
      <c r="I37" s="73">
        <f>VLOOKUP($A37,'Current month raw data'!$B:$Q,12,FALSE)</f>
        <v>4.9537492506646199</v>
      </c>
      <c r="J37" s="94">
        <f>VLOOKUP($A37,'Current month raw data'!$B:$Q,13,FALSE)</f>
        <v>13.8730423459262</v>
      </c>
      <c r="K37" s="73">
        <f>VLOOKUP($A37,'Current month raw data'!$B:$Q,14,FALSE)</f>
        <v>16.031394148902599</v>
      </c>
      <c r="L37" s="73">
        <f>VLOOKUP($A37,'Current month raw data'!$B:$Q,15,FALSE)</f>
        <v>1.8954018954018901</v>
      </c>
      <c r="M37" s="76">
        <f>VLOOKUP($A37,'Current month raw data'!$B:$Q,16,FALSE)</f>
        <v>10.554787206106299</v>
      </c>
    </row>
    <row r="38" spans="1:13" x14ac:dyDescent="0.4">
      <c r="A38" s="87" t="s">
        <v>27</v>
      </c>
      <c r="B38" s="75">
        <f>VLOOKUP($A38,'Current month raw data'!$B:$Q,5,FALSE)</f>
        <v>63.242011444776402</v>
      </c>
      <c r="C38" s="94">
        <f>VLOOKUP($A38,'Current month raw data'!$B:$Q,6,FALSE)</f>
        <v>58.005404492484303</v>
      </c>
      <c r="D38" s="74">
        <f>VLOOKUP($A38,'Current month raw data'!$B:$Q,7,FALSE)</f>
        <v>138.591018353832</v>
      </c>
      <c r="E38" s="97">
        <f>VLOOKUP($A38,'Current month raw data'!$B:$Q,8,FALSE)</f>
        <v>133.968137370796</v>
      </c>
      <c r="F38" s="74">
        <f>VLOOKUP($A38,'Current month raw data'!$B:$Q,9,FALSE)</f>
        <v>87.647747688762806</v>
      </c>
      <c r="G38" s="105">
        <f>VLOOKUP($A38,'Current month raw data'!$B:$Q,10,FALSE)</f>
        <v>77.708759972977504</v>
      </c>
      <c r="H38" s="73">
        <f>VLOOKUP($A38,'Current month raw data'!$B:$Q,11,FALSE)</f>
        <v>9.0277914585882009</v>
      </c>
      <c r="I38" s="73">
        <f>VLOOKUP($A38,'Current month raw data'!$B:$Q,12,FALSE)</f>
        <v>3.4507316991657699</v>
      </c>
      <c r="J38" s="94">
        <f>VLOOKUP($A38,'Current month raw data'!$B:$Q,13,FALSE)</f>
        <v>12.790048019349999</v>
      </c>
      <c r="K38" s="73">
        <f>VLOOKUP($A38,'Current month raw data'!$B:$Q,14,FALSE)</f>
        <v>13.988990303547499</v>
      </c>
      <c r="L38" s="73">
        <f>VLOOKUP($A38,'Current month raw data'!$B:$Q,15,FALSE)</f>
        <v>1.0629858797398</v>
      </c>
      <c r="M38" s="76">
        <f>VLOOKUP($A38,'Current month raw data'!$B:$Q,16,FALSE)</f>
        <v>10.186741486785101</v>
      </c>
    </row>
    <row r="39" spans="1:13" x14ac:dyDescent="0.4">
      <c r="A39" s="87" t="s">
        <v>26</v>
      </c>
      <c r="B39" s="75">
        <f>VLOOKUP($A39,'Current month raw data'!$B:$Q,5,FALSE)</f>
        <v>55.243721644696798</v>
      </c>
      <c r="C39" s="94">
        <f>VLOOKUP($A39,'Current month raw data'!$B:$Q,6,FALSE)</f>
        <v>50.764607425441199</v>
      </c>
      <c r="D39" s="74">
        <f>VLOOKUP($A39,'Current month raw data'!$B:$Q,7,FALSE)</f>
        <v>134.03663662449901</v>
      </c>
      <c r="E39" s="97">
        <f>VLOOKUP($A39,'Current month raw data'!$B:$Q,8,FALSE)</f>
        <v>134.70671221014899</v>
      </c>
      <c r="F39" s="74">
        <f>VLOOKUP($A39,'Current month raw data'!$B:$Q,9,FALSE)</f>
        <v>74.046826438752504</v>
      </c>
      <c r="G39" s="105">
        <f>VLOOKUP($A39,'Current month raw data'!$B:$Q,10,FALSE)</f>
        <v>68.383333629201303</v>
      </c>
      <c r="H39" s="73">
        <f>VLOOKUP($A39,'Current month raw data'!$B:$Q,11,FALSE)</f>
        <v>8.8233012061290204</v>
      </c>
      <c r="I39" s="73">
        <f>VLOOKUP($A39,'Current month raw data'!$B:$Q,12,FALSE)</f>
        <v>-0.49743295983962599</v>
      </c>
      <c r="J39" s="94">
        <f>VLOOKUP($A39,'Current month raw data'!$B:$Q,13,FALSE)</f>
        <v>8.2819782379441804</v>
      </c>
      <c r="K39" s="73">
        <f>VLOOKUP($A39,'Current month raw data'!$B:$Q,14,FALSE)</f>
        <v>2.4933190239660301</v>
      </c>
      <c r="L39" s="73">
        <f>VLOOKUP($A39,'Current month raw data'!$B:$Q,15,FALSE)</f>
        <v>-5.3459119496855303</v>
      </c>
      <c r="M39" s="76">
        <f>VLOOKUP($A39,'Current month raw data'!$B:$Q,16,FALSE)</f>
        <v>3.00570334290828</v>
      </c>
    </row>
    <row r="40" spans="1:13" x14ac:dyDescent="0.4">
      <c r="A40" s="86"/>
      <c r="B40" s="67"/>
      <c r="C40" s="68"/>
      <c r="D40" s="69"/>
      <c r="E40" s="69"/>
      <c r="F40" s="69"/>
      <c r="G40" s="69"/>
      <c r="H40" s="68"/>
      <c r="I40" s="68"/>
      <c r="J40" s="68"/>
      <c r="K40" s="68"/>
      <c r="L40" s="68"/>
      <c r="M40" s="70"/>
    </row>
    <row r="41" spans="1:13" x14ac:dyDescent="0.4">
      <c r="A41" s="85" t="s">
        <v>17</v>
      </c>
      <c r="B41" s="75">
        <f>VLOOKUP($A41,'Current month raw data'!$B:$Q,5,FALSE)</f>
        <v>56.427390157779399</v>
      </c>
      <c r="C41" s="94">
        <f>VLOOKUP($A41,'Current month raw data'!$B:$Q,6,FALSE)</f>
        <v>55.218002444751299</v>
      </c>
      <c r="D41" s="74">
        <f>VLOOKUP($A41,'Current month raw data'!$B:$Q,7,FALSE)</f>
        <v>114.559142680834</v>
      </c>
      <c r="E41" s="97">
        <f>VLOOKUP($A41,'Current month raw data'!$B:$Q,8,FALSE)</f>
        <v>114.122214753875</v>
      </c>
      <c r="F41" s="74">
        <f>VLOOKUP($A41,'Current month raw data'!$B:$Q,9,FALSE)</f>
        <v>64.642734401921601</v>
      </c>
      <c r="G41" s="74">
        <f>VLOOKUP($A41,'Current month raw data'!$B:$Q,10,FALSE)</f>
        <v>63.016007332799497</v>
      </c>
      <c r="H41" s="100">
        <f>VLOOKUP($A41,'Current month raw data'!$B:$Q,11,FALSE)</f>
        <v>2.1902054755389102</v>
      </c>
      <c r="I41" s="73">
        <f>VLOOKUP($A41,'Current month raw data'!$B:$Q,12,FALSE)</f>
        <v>0.38285966312578601</v>
      </c>
      <c r="J41" s="94">
        <f>VLOOKUP($A41,'Current month raw data'!$B:$Q,13,FALSE)</f>
        <v>2.5814505519701099</v>
      </c>
      <c r="K41" s="73">
        <f>VLOOKUP($A41,'Current month raw data'!$B:$Q,14,FALSE)</f>
        <v>3.4717338743142498</v>
      </c>
      <c r="L41" s="73">
        <f>VLOOKUP($A41,'Current month raw data'!$B:$Q,15,FALSE)</f>
        <v>0.86787944365546299</v>
      </c>
      <c r="M41" s="76">
        <f>VLOOKUP($A41,'Current month raw data'!$B:$Q,16,FALSE)</f>
        <v>3.0770932622903899</v>
      </c>
    </row>
    <row r="42" spans="1:13" x14ac:dyDescent="0.4">
      <c r="A42" s="87" t="s">
        <v>46</v>
      </c>
      <c r="B42" s="75">
        <f>VLOOKUP($A42,'Current month raw data'!$B:$Q,5,FALSE)</f>
        <v>51.171586592028703</v>
      </c>
      <c r="C42" s="94">
        <f>VLOOKUP($A42,'Current month raw data'!$B:$Q,6,FALSE)</f>
        <v>51.035176890946602</v>
      </c>
      <c r="D42" s="74">
        <f>VLOOKUP($A42,'Current month raw data'!$B:$Q,7,FALSE)</f>
        <v>108.783106632475</v>
      </c>
      <c r="E42" s="97">
        <f>VLOOKUP($A42,'Current month raw data'!$B:$Q,8,FALSE)</f>
        <v>106.021862895909</v>
      </c>
      <c r="F42" s="74">
        <f>VLOOKUP($A42,'Current month raw data'!$B:$Q,9,FALSE)</f>
        <v>55.6660416079363</v>
      </c>
      <c r="G42" s="105">
        <f>VLOOKUP($A42,'Current month raw data'!$B:$Q,10,FALSE)</f>
        <v>54.108445272004403</v>
      </c>
      <c r="H42" s="73">
        <f>VLOOKUP($A42,'Current month raw data'!$B:$Q,11,FALSE)</f>
        <v>0.26728564373091002</v>
      </c>
      <c r="I42" s="73">
        <f>VLOOKUP($A42,'Current month raw data'!$B:$Q,12,FALSE)</f>
        <v>2.6044097520498202</v>
      </c>
      <c r="J42" s="94">
        <f>VLOOKUP($A42,'Current month raw data'!$B:$Q,13,FALSE)</f>
        <v>2.8786566091518799</v>
      </c>
      <c r="K42" s="73">
        <f>VLOOKUP($A42,'Current month raw data'!$B:$Q,14,FALSE)</f>
        <v>2.8465571843128301</v>
      </c>
      <c r="L42" s="73">
        <f>VLOOKUP($A42,'Current month raw data'!$B:$Q,15,FALSE)</f>
        <v>-3.1201248049921901E-2</v>
      </c>
      <c r="M42" s="76">
        <f>VLOOKUP($A42,'Current month raw data'!$B:$Q,16,FALSE)</f>
        <v>0.236000999224286</v>
      </c>
    </row>
    <row r="43" spans="1:13" x14ac:dyDescent="0.4">
      <c r="A43" s="87" t="s">
        <v>82</v>
      </c>
      <c r="B43" s="75">
        <f>VLOOKUP($A43,'Current month raw data'!$B:$Q,5,FALSE)</f>
        <v>51.672621950612601</v>
      </c>
      <c r="C43" s="94">
        <f>VLOOKUP($A43,'Current month raw data'!$B:$Q,6,FALSE)</f>
        <v>48.891948596905301</v>
      </c>
      <c r="D43" s="74">
        <f>VLOOKUP($A43,'Current month raw data'!$B:$Q,7,FALSE)</f>
        <v>97.434751906926493</v>
      </c>
      <c r="E43" s="97">
        <f>VLOOKUP($A43,'Current month raw data'!$B:$Q,8,FALSE)</f>
        <v>96.701574153351004</v>
      </c>
      <c r="F43" s="74">
        <f>VLOOKUP($A43,'Current month raw data'!$B:$Q,9,FALSE)</f>
        <v>50.347091001383397</v>
      </c>
      <c r="G43" s="105">
        <f>VLOOKUP($A43,'Current month raw data'!$B:$Q,10,FALSE)</f>
        <v>47.2792839274546</v>
      </c>
      <c r="H43" s="73">
        <f>VLOOKUP($A43,'Current month raw data'!$B:$Q,11,FALSE)</f>
        <v>5.6873850061343099</v>
      </c>
      <c r="I43" s="73">
        <f>VLOOKUP($A43,'Current month raw data'!$B:$Q,12,FALSE)</f>
        <v>0.75818595508370901</v>
      </c>
      <c r="J43" s="94">
        <f>VLOOKUP($A43,'Current month raw data'!$B:$Q,13,FALSE)</f>
        <v>6.4886919155460703</v>
      </c>
      <c r="K43" s="73">
        <f>VLOOKUP($A43,'Current month raw data'!$B:$Q,14,FALSE)</f>
        <v>7.9205286110959401</v>
      </c>
      <c r="L43" s="73">
        <f>VLOOKUP($A43,'Current month raw data'!$B:$Q,15,FALSE)</f>
        <v>1.34459036898061</v>
      </c>
      <c r="M43" s="76">
        <f>VLOOKUP($A43,'Current month raw data'!$B:$Q,16,FALSE)</f>
        <v>7.1084474061542497</v>
      </c>
    </row>
    <row r="44" spans="1:13" x14ac:dyDescent="0.4">
      <c r="A44" s="87" t="s">
        <v>37</v>
      </c>
      <c r="B44" s="75">
        <f>VLOOKUP($A44,'Current month raw data'!$B:$Q,5,FALSE)</f>
        <v>55.427447851362103</v>
      </c>
      <c r="C44" s="94">
        <f>VLOOKUP($A44,'Current month raw data'!$B:$Q,6,FALSE)</f>
        <v>53.693085421471203</v>
      </c>
      <c r="D44" s="74">
        <f>VLOOKUP($A44,'Current month raw data'!$B:$Q,7,FALSE)</f>
        <v>101.97478339999699</v>
      </c>
      <c r="E44" s="97">
        <f>VLOOKUP($A44,'Current month raw data'!$B:$Q,8,FALSE)</f>
        <v>97.461614378594902</v>
      </c>
      <c r="F44" s="74">
        <f>VLOOKUP($A44,'Current month raw data'!$B:$Q,9,FALSE)</f>
        <v>56.522019890573297</v>
      </c>
      <c r="G44" s="105">
        <f>VLOOKUP($A44,'Current month raw data'!$B:$Q,10,FALSE)</f>
        <v>52.330147861443798</v>
      </c>
      <c r="H44" s="73">
        <f>VLOOKUP($A44,'Current month raw data'!$B:$Q,11,FALSE)</f>
        <v>3.23014111831489</v>
      </c>
      <c r="I44" s="73">
        <f>VLOOKUP($A44,'Current month raw data'!$B:$Q,12,FALSE)</f>
        <v>4.6307144101588298</v>
      </c>
      <c r="J44" s="94">
        <f>VLOOKUP($A44,'Current month raw data'!$B:$Q,13,FALSE)</f>
        <v>8.0104341387079891</v>
      </c>
      <c r="K44" s="73">
        <f>VLOOKUP($A44,'Current month raw data'!$B:$Q,14,FALSE)</f>
        <v>8.9925222365996103</v>
      </c>
      <c r="L44" s="73">
        <f>VLOOKUP($A44,'Current month raw data'!$B:$Q,15,FALSE)</f>
        <v>0.90925298627206197</v>
      </c>
      <c r="M44" s="76">
        <f>VLOOKUP($A44,'Current month raw data'!$B:$Q,16,FALSE)</f>
        <v>4.1687642591660303</v>
      </c>
    </row>
    <row r="45" spans="1:13" x14ac:dyDescent="0.4">
      <c r="A45" s="87" t="s">
        <v>35</v>
      </c>
      <c r="B45" s="75">
        <f>VLOOKUP($A45,'Current month raw data'!$B:$Q,5,FALSE)</f>
        <v>67.310906417683498</v>
      </c>
      <c r="C45" s="94">
        <f>VLOOKUP($A45,'Current month raw data'!$B:$Q,6,FALSE)</f>
        <v>62.720457848139297</v>
      </c>
      <c r="D45" s="74">
        <f>VLOOKUP($A45,'Current month raw data'!$B:$Q,7,FALSE)</f>
        <v>151.47686617877599</v>
      </c>
      <c r="E45" s="97">
        <f>VLOOKUP($A45,'Current month raw data'!$B:$Q,8,FALSE)</f>
        <v>157.042576881857</v>
      </c>
      <c r="F45" s="74">
        <f>VLOOKUP($A45,'Current month raw data'!$B:$Q,9,FALSE)</f>
        <v>101.96045163803601</v>
      </c>
      <c r="G45" s="105">
        <f>VLOOKUP($A45,'Current month raw data'!$B:$Q,10,FALSE)</f>
        <v>98.497823236817297</v>
      </c>
      <c r="H45" s="73">
        <f>VLOOKUP($A45,'Current month raw data'!$B:$Q,11,FALSE)</f>
        <v>7.3189015626427301</v>
      </c>
      <c r="I45" s="73">
        <f>VLOOKUP($A45,'Current month raw data'!$B:$Q,12,FALSE)</f>
        <v>-3.5440775448226902</v>
      </c>
      <c r="J45" s="94">
        <f>VLOOKUP($A45,'Current month raw data'!$B:$Q,13,FALSE)</f>
        <v>3.51543647101074</v>
      </c>
      <c r="K45" s="73">
        <f>VLOOKUP($A45,'Current month raw data'!$B:$Q,14,FALSE)</f>
        <v>5.4670075098569502</v>
      </c>
      <c r="L45" s="73">
        <f>VLOOKUP($A45,'Current month raw data'!$B:$Q,15,FALSE)</f>
        <v>1.88529470132962</v>
      </c>
      <c r="M45" s="76">
        <f>VLOOKUP($A45,'Current month raw data'!$B:$Q,16,FALSE)</f>
        <v>9.3421791273284001</v>
      </c>
    </row>
    <row r="46" spans="1:13" x14ac:dyDescent="0.4">
      <c r="A46" s="87" t="s">
        <v>34</v>
      </c>
      <c r="B46" s="75">
        <f>VLOOKUP($A46,'Current month raw data'!$B:$Q,5,FALSE)</f>
        <v>60.771100309323899</v>
      </c>
      <c r="C46" s="94">
        <f>VLOOKUP($A46,'Current month raw data'!$B:$Q,6,FALSE)</f>
        <v>58.399968106433299</v>
      </c>
      <c r="D46" s="74">
        <f>VLOOKUP($A46,'Current month raw data'!$B:$Q,7,FALSE)</f>
        <v>108.081354662788</v>
      </c>
      <c r="E46" s="97">
        <f>VLOOKUP($A46,'Current month raw data'!$B:$Q,8,FALSE)</f>
        <v>110.058761471021</v>
      </c>
      <c r="F46" s="74">
        <f>VLOOKUP($A46,'Current month raw data'!$B:$Q,9,FALSE)</f>
        <v>65.682228457799297</v>
      </c>
      <c r="G46" s="105">
        <f>VLOOKUP($A46,'Current month raw data'!$B:$Q,10,FALSE)</f>
        <v>64.274281597411999</v>
      </c>
      <c r="H46" s="73">
        <f>VLOOKUP($A46,'Current month raw data'!$B:$Q,11,FALSE)</f>
        <v>4.0601600990074997</v>
      </c>
      <c r="I46" s="73">
        <f>VLOOKUP($A46,'Current month raw data'!$B:$Q,12,FALSE)</f>
        <v>-1.7966827736412501</v>
      </c>
      <c r="J46" s="94">
        <f>VLOOKUP($A46,'Current month raw data'!$B:$Q,13,FALSE)</f>
        <v>2.19052912828512</v>
      </c>
      <c r="K46" s="73">
        <f>VLOOKUP($A46,'Current month raw data'!$B:$Q,14,FALSE)</f>
        <v>5.3659410503504796</v>
      </c>
      <c r="L46" s="73">
        <f>VLOOKUP($A46,'Current month raw data'!$B:$Q,15,FALSE)</f>
        <v>3.1073446327683598</v>
      </c>
      <c r="M46" s="76">
        <f>VLOOKUP($A46,'Current month raw data'!$B:$Q,16,FALSE)</f>
        <v>7.2936678986941796</v>
      </c>
    </row>
    <row r="47" spans="1:13" x14ac:dyDescent="0.4">
      <c r="A47" s="87" t="s">
        <v>39</v>
      </c>
      <c r="B47" s="75">
        <f>VLOOKUP($A47,'Current month raw data'!$B:$Q,5,FALSE)</f>
        <v>59.527539258915397</v>
      </c>
      <c r="C47" s="94">
        <f>VLOOKUP($A47,'Current month raw data'!$B:$Q,6,FALSE)</f>
        <v>56.765988302754401</v>
      </c>
      <c r="D47" s="74">
        <f>VLOOKUP($A47,'Current month raw data'!$B:$Q,7,FALSE)</f>
        <v>116.794664804015</v>
      </c>
      <c r="E47" s="97">
        <f>VLOOKUP($A47,'Current month raw data'!$B:$Q,8,FALSE)</f>
        <v>117.698284115165</v>
      </c>
      <c r="F47" s="74">
        <f>VLOOKUP($A47,'Current month raw data'!$B:$Q,9,FALSE)</f>
        <v>69.524989943528993</v>
      </c>
      <c r="G47" s="105">
        <f>VLOOKUP($A47,'Current month raw data'!$B:$Q,10,FALSE)</f>
        <v>66.812594193357498</v>
      </c>
      <c r="H47" s="73">
        <f>VLOOKUP($A47,'Current month raw data'!$B:$Q,11,FALSE)</f>
        <v>4.8647985153232396</v>
      </c>
      <c r="I47" s="73">
        <f>VLOOKUP($A47,'Current month raw data'!$B:$Q,12,FALSE)</f>
        <v>-0.76774212805495701</v>
      </c>
      <c r="J47" s="94">
        <f>VLOOKUP($A47,'Current month raw data'!$B:$Q,13,FALSE)</f>
        <v>4.0597072796211497</v>
      </c>
      <c r="K47" s="73">
        <f>VLOOKUP($A47,'Current month raw data'!$B:$Q,14,FALSE)</f>
        <v>2.6747067390760599</v>
      </c>
      <c r="L47" s="73">
        <f>VLOOKUP($A47,'Current month raw data'!$B:$Q,15,FALSE)</f>
        <v>-1.33096716947648</v>
      </c>
      <c r="M47" s="76">
        <f>VLOOKUP($A47,'Current month raw data'!$B:$Q,16,FALSE)</f>
        <v>3.46908247474662</v>
      </c>
    </row>
    <row r="48" spans="1:13" x14ac:dyDescent="0.4">
      <c r="A48" s="87" t="s">
        <v>38</v>
      </c>
      <c r="B48" s="75">
        <f>VLOOKUP($A48,'Current month raw data'!$B:$Q,5,FALSE)</f>
        <v>53.226124014760302</v>
      </c>
      <c r="C48" s="94">
        <f>VLOOKUP($A48,'Current month raw data'!$B:$Q,6,FALSE)</f>
        <v>54.744562693621504</v>
      </c>
      <c r="D48" s="74">
        <f>VLOOKUP($A48,'Current month raw data'!$B:$Q,7,FALSE)</f>
        <v>109.778015607846</v>
      </c>
      <c r="E48" s="97">
        <f>VLOOKUP($A48,'Current month raw data'!$B:$Q,8,FALSE)</f>
        <v>108.36310751926</v>
      </c>
      <c r="F48" s="74">
        <f>VLOOKUP($A48,'Current month raw data'!$B:$Q,9,FALSE)</f>
        <v>58.430582728375498</v>
      </c>
      <c r="G48" s="105">
        <f>VLOOKUP($A48,'Current month raw data'!$B:$Q,10,FALSE)</f>
        <v>59.322909332637799</v>
      </c>
      <c r="H48" s="73">
        <f>VLOOKUP($A48,'Current month raw data'!$B:$Q,11,FALSE)</f>
        <v>-2.77367943800951</v>
      </c>
      <c r="I48" s="73">
        <f>VLOOKUP($A48,'Current month raw data'!$B:$Q,12,FALSE)</f>
        <v>1.30571014524971</v>
      </c>
      <c r="J48" s="94">
        <f>VLOOKUP($A48,'Current month raw data'!$B:$Q,13,FALSE)</f>
        <v>-1.5041855065785801</v>
      </c>
      <c r="K48" s="73">
        <f>VLOOKUP($A48,'Current month raw data'!$B:$Q,14,FALSE)</f>
        <v>-1.3487986960979399</v>
      </c>
      <c r="L48" s="73">
        <f>VLOOKUP($A48,'Current month raw data'!$B:$Q,15,FALSE)</f>
        <v>0.157759810688227</v>
      </c>
      <c r="M48" s="76">
        <f>VLOOKUP($A48,'Current month raw data'!$B:$Q,16,FALSE)</f>
        <v>-2.6202953787517802</v>
      </c>
    </row>
    <row r="49" spans="1:13" x14ac:dyDescent="0.4">
      <c r="A49" s="87" t="s">
        <v>81</v>
      </c>
      <c r="B49" s="75">
        <f>VLOOKUP($A49,'Current month raw data'!$B:$Q,5,FALSE)</f>
        <v>59.667123275406603</v>
      </c>
      <c r="C49" s="94">
        <f>VLOOKUP($A49,'Current month raw data'!$B:$Q,6,FALSE)</f>
        <v>63.743410755086899</v>
      </c>
      <c r="D49" s="74">
        <f>VLOOKUP($A49,'Current month raw data'!$B:$Q,7,FALSE)</f>
        <v>128.115652421823</v>
      </c>
      <c r="E49" s="97">
        <f>VLOOKUP($A49,'Current month raw data'!$B:$Q,8,FALSE)</f>
        <v>127.82283498680501</v>
      </c>
      <c r="F49" s="74">
        <f>VLOOKUP($A49,'Current month raw data'!$B:$Q,9,FALSE)</f>
        <v>76.442924265620903</v>
      </c>
      <c r="G49" s="105">
        <f>VLOOKUP($A49,'Current month raw data'!$B:$Q,10,FALSE)</f>
        <v>81.478634744436206</v>
      </c>
      <c r="H49" s="73">
        <f>VLOOKUP($A49,'Current month raw data'!$B:$Q,11,FALSE)</f>
        <v>-6.3948374136145301</v>
      </c>
      <c r="I49" s="73">
        <f>VLOOKUP($A49,'Current month raw data'!$B:$Q,12,FALSE)</f>
        <v>0.22908069207547499</v>
      </c>
      <c r="J49" s="94">
        <f>VLOOKUP($A49,'Current month raw data'!$B:$Q,13,FALSE)</f>
        <v>-6.1804060593432597</v>
      </c>
      <c r="K49" s="73">
        <f>VLOOKUP($A49,'Current month raw data'!$B:$Q,14,FALSE)</f>
        <v>-5.7356394399926902</v>
      </c>
      <c r="L49" s="73">
        <f>VLOOKUP($A49,'Current month raw data'!$B:$Q,15,FALSE)</f>
        <v>0.47406581148912402</v>
      </c>
      <c r="M49" s="76">
        <f>VLOOKUP($A49,'Current month raw data'!$B:$Q,16,FALSE)</f>
        <v>-5.9510873400036601</v>
      </c>
    </row>
    <row r="50" spans="1:13" x14ac:dyDescent="0.4">
      <c r="A50" s="86"/>
      <c r="B50" s="67"/>
      <c r="C50" s="68"/>
      <c r="D50" s="69"/>
      <c r="E50" s="69"/>
      <c r="F50" s="69"/>
      <c r="G50" s="69"/>
      <c r="H50" s="68"/>
      <c r="I50" s="68"/>
      <c r="J50" s="68"/>
      <c r="K50" s="68"/>
      <c r="L50" s="68"/>
      <c r="M50" s="70"/>
    </row>
    <row r="51" spans="1:13" x14ac:dyDescent="0.4">
      <c r="A51" s="85" t="s">
        <v>47</v>
      </c>
      <c r="B51" s="75">
        <f>VLOOKUP($A51,'Current month raw data'!$B:$Q,5,FALSE)</f>
        <v>55.115423456608802</v>
      </c>
      <c r="C51" s="94">
        <f>VLOOKUP($A51,'Current month raw data'!$B:$Q,6,FALSE)</f>
        <v>63.429088851160103</v>
      </c>
      <c r="D51" s="74">
        <f>VLOOKUP($A51,'Current month raw data'!$B:$Q,7,FALSE)</f>
        <v>108.647930324726</v>
      </c>
      <c r="E51" s="97">
        <f>VLOOKUP($A51,'Current month raw data'!$B:$Q,8,FALSE)</f>
        <v>110.11713074326001</v>
      </c>
      <c r="F51" s="74">
        <f>VLOOKUP($A51,'Current month raw data'!$B:$Q,9,FALSE)</f>
        <v>59.881766875314099</v>
      </c>
      <c r="G51" s="74">
        <f>VLOOKUP($A51,'Current month raw data'!$B:$Q,10,FALSE)</f>
        <v>69.846292699490604</v>
      </c>
      <c r="H51" s="100">
        <f>VLOOKUP($A51,'Current month raw data'!$B:$Q,11,FALSE)</f>
        <v>-13.1070232051728</v>
      </c>
      <c r="I51" s="73">
        <f>VLOOKUP($A51,'Current month raw data'!$B:$Q,12,FALSE)</f>
        <v>-1.3342160376112699</v>
      </c>
      <c r="J51" s="73">
        <f>VLOOKUP($A51,'Current month raw data'!$B:$Q,13,FALSE)</f>
        <v>-14.266363237127299</v>
      </c>
      <c r="K51" s="103">
        <f>VLOOKUP($A51,'Current month raw data'!$B:$Q,14,FALSE)</f>
        <v>-12.7502315554259</v>
      </c>
      <c r="L51" s="73">
        <f>VLOOKUP($A51,'Current month raw data'!$B:$Q,15,FALSE)</f>
        <v>1.76842105263157</v>
      </c>
      <c r="M51" s="76">
        <f>VLOOKUP($A51,'Current month raw data'!$B:$Q,16,FALSE)</f>
        <v>-11.570389510274801</v>
      </c>
    </row>
    <row r="52" spans="1:13" x14ac:dyDescent="0.4">
      <c r="A52" s="86"/>
      <c r="B52" s="67"/>
      <c r="C52" s="68"/>
      <c r="D52" s="69"/>
      <c r="E52" s="69"/>
      <c r="F52" s="69"/>
      <c r="G52" s="69"/>
      <c r="H52" s="68"/>
      <c r="I52" s="68"/>
      <c r="J52" s="68"/>
      <c r="K52" s="68"/>
      <c r="L52" s="68"/>
      <c r="M52" s="70"/>
    </row>
    <row r="53" spans="1:13" x14ac:dyDescent="0.4">
      <c r="A53" s="85" t="s">
        <v>48</v>
      </c>
      <c r="B53" s="75">
        <f>VLOOKUP($A53,'Current month raw data'!$B:$Q,5,FALSE)</f>
        <v>70.742592003351007</v>
      </c>
      <c r="C53" s="94">
        <f>VLOOKUP($A53,'Current month raw data'!$B:$Q,6,FALSE)</f>
        <v>70.380965145207298</v>
      </c>
      <c r="D53" s="74">
        <f>VLOOKUP($A53,'Current month raw data'!$B:$Q,7,FALSE)</f>
        <v>126.597418504242</v>
      </c>
      <c r="E53" s="97">
        <f>VLOOKUP($A53,'Current month raw data'!$B:$Q,8,FALSE)</f>
        <v>123.671017054365</v>
      </c>
      <c r="F53" s="74">
        <f>VLOOKUP($A53,'Current month raw data'!$B:$Q,9,FALSE)</f>
        <v>89.558295259231201</v>
      </c>
      <c r="G53" s="105">
        <f>VLOOKUP($A53,'Current month raw data'!$B:$Q,10,FALSE)</f>
        <v>87.040855407756098</v>
      </c>
      <c r="H53" s="73">
        <f>VLOOKUP($A53,'Current month raw data'!$B:$Q,11,FALSE)</f>
        <v>0.51381344003682305</v>
      </c>
      <c r="I53" s="73">
        <f>VLOOKUP($A53,'Current month raw data'!$B:$Q,12,FALSE)</f>
        <v>2.3662791166269099</v>
      </c>
      <c r="J53" s="94">
        <f>VLOOKUP($A53,'Current month raw data'!$B:$Q,13,FALSE)</f>
        <v>2.8922508167937502</v>
      </c>
      <c r="K53" s="73">
        <f>VLOOKUP($A53,'Current month raw data'!$B:$Q,14,FALSE)</f>
        <v>6.9935129565958301</v>
      </c>
      <c r="L53" s="73">
        <f>VLOOKUP($A53,'Current month raw data'!$B:$Q,15,FALSE)</f>
        <v>3.98597766813814</v>
      </c>
      <c r="M53" s="76">
        <f>VLOOKUP($A53,'Current month raw data'!$B:$Q,16,FALSE)</f>
        <v>4.5202715971507201</v>
      </c>
    </row>
    <row r="54" spans="1:13" x14ac:dyDescent="0.4">
      <c r="A54" s="87" t="s">
        <v>64</v>
      </c>
      <c r="B54" s="75">
        <f>VLOOKUP($A54,'Current month raw data'!$B:$Q,5,FALSE)</f>
        <v>71.412420862224906</v>
      </c>
      <c r="C54" s="94">
        <f>VLOOKUP($A54,'Current month raw data'!$B:$Q,6,FALSE)</f>
        <v>69.907188078728595</v>
      </c>
      <c r="D54" s="74">
        <f>VLOOKUP($A54,'Current month raw data'!$B:$Q,7,FALSE)</f>
        <v>200.244775273275</v>
      </c>
      <c r="E54" s="97">
        <f>VLOOKUP($A54,'Current month raw data'!$B:$Q,8,FALSE)</f>
        <v>195.520812758944</v>
      </c>
      <c r="F54" s="74">
        <f>VLOOKUP($A54,'Current month raw data'!$B:$Q,9,FALSE)</f>
        <v>142.99964167276701</v>
      </c>
      <c r="G54" s="105">
        <f>VLOOKUP($A54,'Current month raw data'!$B:$Q,10,FALSE)</f>
        <v>136.68310230845401</v>
      </c>
      <c r="H54" s="73">
        <f>VLOOKUP($A54,'Current month raw data'!$B:$Q,11,FALSE)</f>
        <v>2.1531874258782899</v>
      </c>
      <c r="I54" s="73">
        <f>VLOOKUP($A54,'Current month raw data'!$B:$Q,12,FALSE)</f>
        <v>2.41609189716032</v>
      </c>
      <c r="J54" s="94">
        <f>VLOOKUP($A54,'Current month raw data'!$B:$Q,13,FALSE)</f>
        <v>4.62130230996594</v>
      </c>
      <c r="K54" s="73">
        <f>VLOOKUP($A54,'Current month raw data'!$B:$Q,14,FALSE)</f>
        <v>4.62130230996594</v>
      </c>
      <c r="L54" s="73">
        <f>VLOOKUP($A54,'Current month raw data'!$B:$Q,15,FALSE)</f>
        <v>0</v>
      </c>
      <c r="M54" s="76">
        <f>VLOOKUP($A54,'Current month raw data'!$B:$Q,16,FALSE)</f>
        <v>2.1531874258782899</v>
      </c>
    </row>
    <row r="55" spans="1:13" x14ac:dyDescent="0.4">
      <c r="A55" s="87" t="s">
        <v>31</v>
      </c>
      <c r="B55" s="75">
        <f>VLOOKUP($A55,'Current month raw data'!$B:$Q,5,FALSE)</f>
        <v>70.434986242023299</v>
      </c>
      <c r="C55" s="94">
        <f>VLOOKUP($A55,'Current month raw data'!$B:$Q,6,FALSE)</f>
        <v>69.107540466143206</v>
      </c>
      <c r="D55" s="74">
        <f>VLOOKUP($A55,'Current month raw data'!$B:$Q,7,FALSE)</f>
        <v>124.375500357929</v>
      </c>
      <c r="E55" s="97">
        <f>VLOOKUP($A55,'Current month raw data'!$B:$Q,8,FALSE)</f>
        <v>122.442856813539</v>
      </c>
      <c r="F55" s="74">
        <f>VLOOKUP($A55,'Current month raw data'!$B:$Q,9,FALSE)</f>
        <v>87.603866565555194</v>
      </c>
      <c r="G55" s="105">
        <f>VLOOKUP($A55,'Current month raw data'!$B:$Q,10,FALSE)</f>
        <v>84.617246820318798</v>
      </c>
      <c r="H55" s="73">
        <f>VLOOKUP($A55,'Current month raw data'!$B:$Q,11,FALSE)</f>
        <v>1.9208407171288899</v>
      </c>
      <c r="I55" s="73">
        <f>VLOOKUP($A55,'Current month raw data'!$B:$Q,12,FALSE)</f>
        <v>1.57840448572097</v>
      </c>
      <c r="J55" s="94">
        <f>VLOOKUP($A55,'Current month raw data'!$B:$Q,13,FALSE)</f>
        <v>3.5295638388925799</v>
      </c>
      <c r="K55" s="73">
        <f>VLOOKUP($A55,'Current month raw data'!$B:$Q,14,FALSE)</f>
        <v>4.8256155740986504</v>
      </c>
      <c r="L55" s="73">
        <f>VLOOKUP($A55,'Current month raw data'!$B:$Q,15,FALSE)</f>
        <v>1.25186631445963</v>
      </c>
      <c r="M55" s="76">
        <f>VLOOKUP($A55,'Current month raw data'!$B:$Q,16,FALSE)</f>
        <v>3.1967533894806799</v>
      </c>
    </row>
    <row r="56" spans="1:13" x14ac:dyDescent="0.4">
      <c r="A56" s="87" t="s">
        <v>83</v>
      </c>
      <c r="B56" s="75">
        <f>VLOOKUP($A56,'Current month raw data'!$B:$Q,5,FALSE)</f>
        <v>74.540586991010002</v>
      </c>
      <c r="C56" s="94">
        <f>VLOOKUP($A56,'Current month raw data'!$B:$Q,6,FALSE)</f>
        <v>77.663641582489504</v>
      </c>
      <c r="D56" s="74">
        <f>VLOOKUP($A56,'Current month raw data'!$B:$Q,7,FALSE)</f>
        <v>120.75697113466001</v>
      </c>
      <c r="E56" s="97">
        <f>VLOOKUP($A56,'Current month raw data'!$B:$Q,8,FALSE)</f>
        <v>117.01815032083501</v>
      </c>
      <c r="F56" s="74">
        <f>VLOOKUP($A56,'Current month raw data'!$B:$Q,9,FALSE)</f>
        <v>90.012955116340507</v>
      </c>
      <c r="G56" s="105">
        <f>VLOOKUP($A56,'Current month raw data'!$B:$Q,10,FALSE)</f>
        <v>90.880556851632406</v>
      </c>
      <c r="H56" s="73">
        <f>VLOOKUP($A56,'Current month raw data'!$B:$Q,11,FALSE)</f>
        <v>-4.0212569586533702</v>
      </c>
      <c r="I56" s="73">
        <f>VLOOKUP($A56,'Current month raw data'!$B:$Q,12,FALSE)</f>
        <v>3.1950776897209501</v>
      </c>
      <c r="J56" s="94">
        <f>VLOOKUP($A56,'Current month raw data'!$B:$Q,13,FALSE)</f>
        <v>-0.954661552864705</v>
      </c>
      <c r="K56" s="73">
        <f>VLOOKUP($A56,'Current month raw data'!$B:$Q,14,FALSE)</f>
        <v>9.8086902586944795</v>
      </c>
      <c r="L56" s="73">
        <f>VLOOKUP($A56,'Current month raw data'!$B:$Q,15,FALSE)</f>
        <v>10.867095797046501</v>
      </c>
      <c r="M56" s="76">
        <f>VLOOKUP($A56,'Current month raw data'!$B:$Q,16,FALSE)</f>
        <v>6.4088449924509296</v>
      </c>
    </row>
    <row r="57" spans="1:13" x14ac:dyDescent="0.4">
      <c r="A57" s="87" t="s">
        <v>32</v>
      </c>
      <c r="B57" s="75">
        <f>VLOOKUP($A57,'Current month raw data'!$B:$Q,5,FALSE)</f>
        <v>67.089773585600796</v>
      </c>
      <c r="C57" s="94">
        <f>VLOOKUP($A57,'Current month raw data'!$B:$Q,6,FALSE)</f>
        <v>67.503122933352898</v>
      </c>
      <c r="D57" s="74">
        <f>VLOOKUP($A57,'Current month raw data'!$B:$Q,7,FALSE)</f>
        <v>107.985432837685</v>
      </c>
      <c r="E57" s="97">
        <f>VLOOKUP($A57,'Current month raw data'!$B:$Q,8,FALSE)</f>
        <v>105.97024498040599</v>
      </c>
      <c r="F57" s="74">
        <f>VLOOKUP($A57,'Current month raw data'!$B:$Q,9,FALSE)</f>
        <v>72.447182396234396</v>
      </c>
      <c r="G57" s="105">
        <f>VLOOKUP($A57,'Current month raw data'!$B:$Q,10,FALSE)</f>
        <v>71.533224741898707</v>
      </c>
      <c r="H57" s="73">
        <f>VLOOKUP($A57,'Current month raw data'!$B:$Q,11,FALSE)</f>
        <v>-0.612341073701406</v>
      </c>
      <c r="I57" s="73">
        <f>VLOOKUP($A57,'Current month raw data'!$B:$Q,12,FALSE)</f>
        <v>1.9016544291770501</v>
      </c>
      <c r="J57" s="94">
        <f>VLOOKUP($A57,'Current month raw data'!$B:$Q,13,FALSE)</f>
        <v>1.27766874432593</v>
      </c>
      <c r="K57" s="73">
        <f>VLOOKUP($A57,'Current month raw data'!$B:$Q,14,FALSE)</f>
        <v>0.989292694370564</v>
      </c>
      <c r="L57" s="73">
        <f>VLOOKUP($A57,'Current month raw data'!$B:$Q,15,FALSE)</f>
        <v>-0.28473804100227701</v>
      </c>
      <c r="M57" s="76">
        <f>VLOOKUP($A57,'Current month raw data'!$B:$Q,16,FALSE)</f>
        <v>-0.89533554672617399</v>
      </c>
    </row>
    <row r="58" spans="1:13" ht="16" thickBot="1" x14ac:dyDescent="0.45">
      <c r="A58" s="87" t="s">
        <v>33</v>
      </c>
      <c r="B58" s="77">
        <f>VLOOKUP($A58,'Current month raw data'!$B:$Q,5,FALSE)</f>
        <v>71.153427942119393</v>
      </c>
      <c r="C58" s="95">
        <f>VLOOKUP($A58,'Current month raw data'!$B:$Q,6,FALSE)</f>
        <v>71.024884792626693</v>
      </c>
      <c r="D58" s="79">
        <f>VLOOKUP($A58,'Current month raw data'!$B:$Q,7,FALSE)</f>
        <v>105.38940310024</v>
      </c>
      <c r="E58" s="98">
        <f>VLOOKUP($A58,'Current month raw data'!$B:$Q,8,FALSE)</f>
        <v>100.20923085740399</v>
      </c>
      <c r="F58" s="79">
        <f>VLOOKUP($A58,'Current month raw data'!$B:$Q,9,FALSE)</f>
        <v>74.988172993559502</v>
      </c>
      <c r="G58" s="106">
        <f>VLOOKUP($A58,'Current month raw data'!$B:$Q,10,FALSE)</f>
        <v>71.173490768049106</v>
      </c>
      <c r="H58" s="78">
        <f>VLOOKUP($A58,'Current month raw data'!$B:$Q,11,FALSE)</f>
        <v>0.180983256598134</v>
      </c>
      <c r="I58" s="78">
        <f>VLOOKUP($A58,'Current month raw data'!$B:$Q,12,FALSE)</f>
        <v>5.1693563542134902</v>
      </c>
      <c r="J58" s="95">
        <f>VLOOKUP($A58,'Current month raw data'!$B:$Q,13,FALSE)</f>
        <v>5.3596952802866404</v>
      </c>
      <c r="K58" s="78">
        <f>VLOOKUP($A58,'Current month raw data'!$B:$Q,14,FALSE)</f>
        <v>16.096349942182499</v>
      </c>
      <c r="L58" s="78">
        <f>VLOOKUP($A58,'Current month raw data'!$B:$Q,15,FALSE)</f>
        <v>10.190476190476099</v>
      </c>
      <c r="M58" s="80">
        <f>VLOOKUP($A58,'Current month raw data'!$B:$Q,16,FALSE)</f>
        <v>10.3899025027467</v>
      </c>
    </row>
    <row r="59" spans="1:13" ht="53.15" customHeight="1" thickBot="1" x14ac:dyDescent="0.45">
      <c r="A59" s="127" t="s">
        <v>85</v>
      </c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9"/>
    </row>
    <row r="60" spans="1:13" x14ac:dyDescent="0.4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</row>
    <row r="67" spans="6:6" x14ac:dyDescent="0.4">
      <c r="F67" s="65"/>
    </row>
  </sheetData>
  <sheetProtection algorithmName="SHA-512" hashValue="j6VYyjqf1++pegu0imvIC3B9X8TsvybyAxWCcS/YJu3mpEVqGq2EEUymhSeaHPxM4057Zoe90lTZZgZ373oUWg==" saltValue="cmSLNk0+K09rehd0qrM6Rg==" spinCount="100000" sheet="1" formatCells="0" formatColumns="0" formatRows="0"/>
  <mergeCells count="7">
    <mergeCell ref="A59:M59"/>
    <mergeCell ref="A1:A3"/>
    <mergeCell ref="B1:M1"/>
    <mergeCell ref="B2:C2"/>
    <mergeCell ref="D2:E2"/>
    <mergeCell ref="F2:G2"/>
    <mergeCell ref="H2:M2"/>
  </mergeCells>
  <pageMargins left="0.7" right="0.7" top="0.75" bottom="0.75" header="0.3" footer="0.3"/>
  <pageSetup scale="4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7" tint="0.79998168889431442"/>
  </sheetPr>
  <dimension ref="A1"/>
  <sheetViews>
    <sheetView workbookViewId="0"/>
  </sheetViews>
  <sheetFormatPr defaultRowHeight="12.5" x14ac:dyDescent="0.25"/>
  <sheetData/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7" tint="0.79998168889431442"/>
  </sheetPr>
  <dimension ref="A1"/>
  <sheetViews>
    <sheetView workbookViewId="0"/>
  </sheetViews>
  <sheetFormatPr defaultRowHeight="12.5" x14ac:dyDescent="0.25"/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M67"/>
  <sheetViews>
    <sheetView zoomScaleNormal="100" zoomScaleSheetLayoutView="115" workbookViewId="0">
      <selection activeCell="R8" sqref="R8"/>
    </sheetView>
  </sheetViews>
  <sheetFormatPr defaultColWidth="9.1796875" defaultRowHeight="16" x14ac:dyDescent="0.45"/>
  <cols>
    <col min="1" max="1" width="41.7265625" style="20" bestFit="1" customWidth="1"/>
    <col min="2" max="6" width="11.7265625" style="20" customWidth="1"/>
    <col min="7" max="7" width="11.7265625" style="21" customWidth="1"/>
    <col min="8" max="9" width="11.7265625" style="20" customWidth="1"/>
    <col min="10" max="11" width="11.7265625" style="21" customWidth="1"/>
    <col min="12" max="13" width="11.7265625" style="20" customWidth="1"/>
    <col min="14" max="16384" width="9.1796875" style="20"/>
  </cols>
  <sheetData>
    <row r="1" spans="1:13" ht="24" customHeight="1" x14ac:dyDescent="0.45">
      <c r="A1" s="130" t="str">
        <f>'YTD Raw Data'!A1</f>
        <v>YTD March 2026 Monthly Report</v>
      </c>
      <c r="B1" s="133" t="str">
        <f>'YTD Raw Data'!F6</f>
        <v>Year to Date - March 2026 vs March 2025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5"/>
    </row>
    <row r="2" spans="1:13" ht="16.899999999999999" customHeight="1" x14ac:dyDescent="0.45">
      <c r="A2" s="131"/>
      <c r="B2" s="136" t="s">
        <v>45</v>
      </c>
      <c r="C2" s="137"/>
      <c r="D2" s="138" t="s">
        <v>2</v>
      </c>
      <c r="E2" s="137"/>
      <c r="F2" s="139" t="s">
        <v>3</v>
      </c>
      <c r="G2" s="139"/>
      <c r="H2" s="139" t="str">
        <f>'YTD Raw Data'!L7</f>
        <v>Percent Change from YTD 2025</v>
      </c>
      <c r="I2" s="139"/>
      <c r="J2" s="139"/>
      <c r="K2" s="139"/>
      <c r="L2" s="139"/>
      <c r="M2" s="140"/>
    </row>
    <row r="3" spans="1:13" s="48" customFormat="1" ht="31" x14ac:dyDescent="0.25">
      <c r="A3" s="132"/>
      <c r="B3" s="81">
        <f>'YTD Raw Data'!F8</f>
        <v>2026</v>
      </c>
      <c r="C3" s="82">
        <f>'YTD Raw Data'!G8</f>
        <v>2025</v>
      </c>
      <c r="D3" s="82">
        <f>'YTD Raw Data'!H8</f>
        <v>2026</v>
      </c>
      <c r="E3" s="82">
        <f>'YTD Raw Data'!I8</f>
        <v>2025</v>
      </c>
      <c r="F3" s="82">
        <f>'YTD Raw Data'!J8</f>
        <v>2026</v>
      </c>
      <c r="G3" s="82">
        <f>'YTD Raw Data'!K8</f>
        <v>2025</v>
      </c>
      <c r="H3" s="82" t="s">
        <v>6</v>
      </c>
      <c r="I3" s="82" t="s">
        <v>2</v>
      </c>
      <c r="J3" s="82" t="s">
        <v>3</v>
      </c>
      <c r="K3" s="83" t="s">
        <v>7</v>
      </c>
      <c r="L3" s="83" t="s">
        <v>43</v>
      </c>
      <c r="M3" s="84" t="s">
        <v>44</v>
      </c>
    </row>
    <row r="4" spans="1:13" x14ac:dyDescent="0.45">
      <c r="A4" s="85" t="s">
        <v>10</v>
      </c>
      <c r="B4" s="75">
        <f>VLOOKUP($A4,'YTD Raw Data'!$B:$Q,5,FALSE)</f>
        <v>59.186360527180497</v>
      </c>
      <c r="C4" s="93">
        <f>VLOOKUP($A4,'YTD Raw Data'!$B:$Q,6,FALSE)</f>
        <v>58.385940118870799</v>
      </c>
      <c r="D4" s="74">
        <f>VLOOKUP($A4,'YTD Raw Data'!$B:$Q,7,FALSE)</f>
        <v>161.57197073105399</v>
      </c>
      <c r="E4" s="96">
        <f>VLOOKUP($A4,'YTD Raw Data'!$B:$Q,8,FALSE)</f>
        <v>157.82856216316</v>
      </c>
      <c r="F4" s="74">
        <f>VLOOKUP($A4,'YTD Raw Data'!$B:$Q,9,FALSE)</f>
        <v>95.628569107752398</v>
      </c>
      <c r="G4" s="104">
        <f>VLOOKUP($A4,'YTD Raw Data'!$B:$Q,10,FALSE)</f>
        <v>92.149689795057697</v>
      </c>
      <c r="H4" s="73">
        <f>VLOOKUP($A4,'YTD Raw Data'!$B:$Q,11,FALSE)</f>
        <v>1.37091294013607</v>
      </c>
      <c r="I4" s="73">
        <f>VLOOKUP($A4,'YTD Raw Data'!$B:$Q,12,FALSE)</f>
        <v>2.3718194708153302</v>
      </c>
      <c r="J4" s="93">
        <f>VLOOKUP($A4,'YTD Raw Data'!$B:$Q,13,FALSE)</f>
        <v>3.7752479909934702</v>
      </c>
      <c r="K4" s="73">
        <f>VLOOKUP($A4,'YTD Raw Data'!$B:$Q,14,FALSE)</f>
        <v>4.4141712761926097</v>
      </c>
      <c r="L4" s="73">
        <f>VLOOKUP($A4,'YTD Raw Data'!$B:$Q,15,FALSE)</f>
        <v>0.61567984424820099</v>
      </c>
      <c r="M4" s="76">
        <f>VLOOKUP($A4,'YTD Raw Data'!$B:$Q,16,FALSE)</f>
        <v>1.99503321903888</v>
      </c>
    </row>
    <row r="5" spans="1:13" x14ac:dyDescent="0.45">
      <c r="A5" s="85" t="s">
        <v>13</v>
      </c>
      <c r="B5" s="75">
        <f>VLOOKUP($A5,'YTD Raw Data'!$B:$Q,5,FALSE)</f>
        <v>57.031674225454502</v>
      </c>
      <c r="C5" s="94">
        <f>VLOOKUP($A5,'YTD Raw Data'!$B:$Q,6,FALSE)</f>
        <v>55.966340999940201</v>
      </c>
      <c r="D5" s="74">
        <f>VLOOKUP($A5,'YTD Raw Data'!$B:$Q,7,FALSE)</f>
        <v>125.004751593751</v>
      </c>
      <c r="E5" s="97">
        <f>VLOOKUP($A5,'YTD Raw Data'!$B:$Q,8,FALSE)</f>
        <v>123.943080777511</v>
      </c>
      <c r="F5" s="74">
        <f>VLOOKUP($A5,'YTD Raw Data'!$B:$Q,9,FALSE)</f>
        <v>71.292302695287205</v>
      </c>
      <c r="G5" s="105">
        <f>VLOOKUP($A5,'YTD Raw Data'!$B:$Q,10,FALSE)</f>
        <v>69.366407233773401</v>
      </c>
      <c r="H5" s="73">
        <f>VLOOKUP($A5,'YTD Raw Data'!$B:$Q,11,FALSE)</f>
        <v>1.90352488027644</v>
      </c>
      <c r="I5" s="73">
        <f>VLOOKUP($A5,'YTD Raw Data'!$B:$Q,12,FALSE)</f>
        <v>0.85657933430453304</v>
      </c>
      <c r="J5" s="94">
        <f>VLOOKUP($A5,'YTD Raw Data'!$B:$Q,13,FALSE)</f>
        <v>2.77640941532876</v>
      </c>
      <c r="K5" s="73">
        <f>VLOOKUP($A5,'YTD Raw Data'!$B:$Q,14,FALSE)</f>
        <v>3.6082017172182002</v>
      </c>
      <c r="L5" s="73">
        <f>VLOOKUP($A5,'YTD Raw Data'!$B:$Q,15,FALSE)</f>
        <v>0.80932220401676502</v>
      </c>
      <c r="M5" s="76">
        <f>VLOOKUP($A5,'YTD Raw Data'!$B:$Q,16,FALSE)</f>
        <v>2.7282527338082598</v>
      </c>
    </row>
    <row r="6" spans="1:13" x14ac:dyDescent="0.45">
      <c r="A6" s="86"/>
      <c r="B6" s="67"/>
      <c r="C6" s="68"/>
      <c r="D6" s="69"/>
      <c r="E6" s="69"/>
      <c r="F6" s="69"/>
      <c r="G6" s="69"/>
      <c r="H6" s="68"/>
      <c r="I6" s="68"/>
      <c r="J6" s="68"/>
      <c r="K6" s="68"/>
      <c r="L6" s="68"/>
      <c r="M6" s="70"/>
    </row>
    <row r="7" spans="1:13" x14ac:dyDescent="0.45">
      <c r="A7" s="85" t="s">
        <v>77</v>
      </c>
      <c r="B7" s="75"/>
      <c r="C7" s="94"/>
      <c r="D7" s="74"/>
      <c r="E7" s="97"/>
      <c r="F7" s="74"/>
      <c r="G7" s="105"/>
      <c r="H7" s="73"/>
      <c r="I7" s="73"/>
      <c r="J7" s="94"/>
      <c r="K7" s="73"/>
      <c r="L7" s="73"/>
      <c r="M7" s="76"/>
    </row>
    <row r="8" spans="1:13" x14ac:dyDescent="0.45">
      <c r="A8" s="87" t="s">
        <v>71</v>
      </c>
      <c r="B8" s="75">
        <f>VLOOKUP($A8,'YTD Raw Data'!$B:$Q,5,FALSE)</f>
        <v>51.936831476357497</v>
      </c>
      <c r="C8" s="94">
        <f>VLOOKUP($A8,'YTD Raw Data'!$B:$Q,6,FALSE)</f>
        <v>50.499829162482001</v>
      </c>
      <c r="D8" s="74">
        <f>VLOOKUP($A8,'YTD Raw Data'!$B:$Q,7,FALSE)</f>
        <v>281.87601347584302</v>
      </c>
      <c r="E8" s="97">
        <f>VLOOKUP($A8,'YTD Raw Data'!$B:$Q,8,FALSE)</f>
        <v>283.46663131672898</v>
      </c>
      <c r="F8" s="74">
        <f>VLOOKUP($A8,'YTD Raw Data'!$B:$Q,9,FALSE)</f>
        <v>146.397470091223</v>
      </c>
      <c r="G8" s="105">
        <f>VLOOKUP($A8,'YTD Raw Data'!$B:$Q,10,FALSE)</f>
        <v>143.150164547591</v>
      </c>
      <c r="H8" s="73">
        <f>VLOOKUP($A8,'YTD Raw Data'!$B:$Q,11,FALSE)</f>
        <v>2.8455587626882002</v>
      </c>
      <c r="I8" s="73">
        <f>VLOOKUP($A8,'YTD Raw Data'!$B:$Q,12,FALSE)</f>
        <v>-0.56113054065587198</v>
      </c>
      <c r="J8" s="94">
        <f>VLOOKUP($A8,'YTD Raw Data'!$B:$Q,13,FALSE)</f>
        <v>2.2684609227625701</v>
      </c>
      <c r="K8" s="73">
        <f>VLOOKUP($A8,'YTD Raw Data'!$B:$Q,14,FALSE)</f>
        <v>6.9618847451758903</v>
      </c>
      <c r="L8" s="73">
        <f>VLOOKUP($A8,'YTD Raw Data'!$B:$Q,15,FALSE)</f>
        <v>4.5893169605417103</v>
      </c>
      <c r="M8" s="76">
        <f>VLOOKUP($A8,'YTD Raw Data'!$B:$Q,16,FALSE)</f>
        <v>7.5654674341481396</v>
      </c>
    </row>
    <row r="9" spans="1:13" x14ac:dyDescent="0.45">
      <c r="A9" s="87" t="s">
        <v>72</v>
      </c>
      <c r="B9" s="75">
        <f>VLOOKUP($A9,'YTD Raw Data'!$B:$Q,5,FALSE)</f>
        <v>62.533044703943901</v>
      </c>
      <c r="C9" s="94">
        <f>VLOOKUP($A9,'YTD Raw Data'!$B:$Q,6,FALSE)</f>
        <v>62.0303618934092</v>
      </c>
      <c r="D9" s="74">
        <f>VLOOKUP($A9,'YTD Raw Data'!$B:$Q,7,FALSE)</f>
        <v>183.93084750100601</v>
      </c>
      <c r="E9" s="97">
        <f>VLOOKUP($A9,'YTD Raw Data'!$B:$Q,8,FALSE)</f>
        <v>184.93757711456999</v>
      </c>
      <c r="F9" s="74">
        <f>VLOOKUP($A9,'YTD Raw Data'!$B:$Q,9,FALSE)</f>
        <v>115.017559092147</v>
      </c>
      <c r="G9" s="105">
        <f>VLOOKUP($A9,'YTD Raw Data'!$B:$Q,10,FALSE)</f>
        <v>114.71744836107101</v>
      </c>
      <c r="H9" s="73">
        <f>VLOOKUP($A9,'YTD Raw Data'!$B:$Q,11,FALSE)</f>
        <v>0.81038187621480995</v>
      </c>
      <c r="I9" s="73">
        <f>VLOOKUP($A9,'YTD Raw Data'!$B:$Q,12,FALSE)</f>
        <v>-0.54436184861462</v>
      </c>
      <c r="J9" s="94">
        <f>VLOOKUP($A9,'YTD Raw Data'!$B:$Q,13,FALSE)</f>
        <v>0.261608617837989</v>
      </c>
      <c r="K9" s="73">
        <f>VLOOKUP($A9,'YTD Raw Data'!$B:$Q,14,FALSE)</f>
        <v>1.6552183921749899</v>
      </c>
      <c r="L9" s="73">
        <f>VLOOKUP($A9,'YTD Raw Data'!$B:$Q,15,FALSE)</f>
        <v>1.38997348391741</v>
      </c>
      <c r="M9" s="76">
        <f>VLOOKUP($A9,'YTD Raw Data'!$B:$Q,16,FALSE)</f>
        <v>2.2116194533300799</v>
      </c>
    </row>
    <row r="10" spans="1:13" x14ac:dyDescent="0.45">
      <c r="A10" s="87" t="s">
        <v>73</v>
      </c>
      <c r="B10" s="75">
        <f>VLOOKUP($A10,'YTD Raw Data'!$B:$Q,5,FALSE)</f>
        <v>61.951051241046201</v>
      </c>
      <c r="C10" s="94">
        <f>VLOOKUP($A10,'YTD Raw Data'!$B:$Q,6,FALSE)</f>
        <v>60.632550175053403</v>
      </c>
      <c r="D10" s="74">
        <f>VLOOKUP($A10,'YTD Raw Data'!$B:$Q,7,FALSE)</f>
        <v>144.40816754827199</v>
      </c>
      <c r="E10" s="97">
        <f>VLOOKUP($A10,'YTD Raw Data'!$B:$Q,8,FALSE)</f>
        <v>142.51933486548</v>
      </c>
      <c r="F10" s="74">
        <f>VLOOKUP($A10,'YTD Raw Data'!$B:$Q,9,FALSE)</f>
        <v>89.4623778740863</v>
      </c>
      <c r="G10" s="105">
        <f>VLOOKUP($A10,'YTD Raw Data'!$B:$Q,10,FALSE)</f>
        <v>86.413107221464699</v>
      </c>
      <c r="H10" s="73">
        <f>VLOOKUP($A10,'YTD Raw Data'!$B:$Q,11,FALSE)</f>
        <v>2.1745762996709899</v>
      </c>
      <c r="I10" s="73">
        <f>VLOOKUP($A10,'YTD Raw Data'!$B:$Q,12,FALSE)</f>
        <v>1.3253167961913701</v>
      </c>
      <c r="J10" s="94">
        <f>VLOOKUP($A10,'YTD Raw Data'!$B:$Q,13,FALSE)</f>
        <v>3.5287131208078999</v>
      </c>
      <c r="K10" s="73">
        <f>VLOOKUP($A10,'YTD Raw Data'!$B:$Q,14,FALSE)</f>
        <v>4.8909518983271996</v>
      </c>
      <c r="L10" s="73">
        <f>VLOOKUP($A10,'YTD Raw Data'!$B:$Q,15,FALSE)</f>
        <v>1.3158076986137099</v>
      </c>
      <c r="M10" s="76">
        <f>VLOOKUP($A10,'YTD Raw Data'!$B:$Q,16,FALSE)</f>
        <v>3.5189972406479999</v>
      </c>
    </row>
    <row r="11" spans="1:13" x14ac:dyDescent="0.45">
      <c r="A11" s="87" t="s">
        <v>74</v>
      </c>
      <c r="B11" s="75">
        <f>VLOOKUP($A11,'YTD Raw Data'!$B:$Q,5,FALSE)</f>
        <v>58.0986718734896</v>
      </c>
      <c r="C11" s="94">
        <f>VLOOKUP($A11,'YTD Raw Data'!$B:$Q,6,FALSE)</f>
        <v>56.578707258134997</v>
      </c>
      <c r="D11" s="74">
        <f>VLOOKUP($A11,'YTD Raw Data'!$B:$Q,7,FALSE)</f>
        <v>116.602078186984</v>
      </c>
      <c r="E11" s="97">
        <f>VLOOKUP($A11,'YTD Raw Data'!$B:$Q,8,FALSE)</f>
        <v>114.999957836769</v>
      </c>
      <c r="F11" s="74">
        <f>VLOOKUP($A11,'YTD Raw Data'!$B:$Q,9,FALSE)</f>
        <v>67.744258803526193</v>
      </c>
      <c r="G11" s="105">
        <f>VLOOKUP($A11,'YTD Raw Data'!$B:$Q,10,FALSE)</f>
        <v>65.065489491444296</v>
      </c>
      <c r="H11" s="73">
        <f>VLOOKUP($A11,'YTD Raw Data'!$B:$Q,11,FALSE)</f>
        <v>2.6864604884305199</v>
      </c>
      <c r="I11" s="73">
        <f>VLOOKUP($A11,'YTD Raw Data'!$B:$Q,12,FALSE)</f>
        <v>1.3931486414019401</v>
      </c>
      <c r="J11" s="94">
        <f>VLOOKUP($A11,'YTD Raw Data'!$B:$Q,13,FALSE)</f>
        <v>4.11703551762883</v>
      </c>
      <c r="K11" s="73">
        <f>VLOOKUP($A11,'YTD Raw Data'!$B:$Q,14,FALSE)</f>
        <v>4.0782600859377496</v>
      </c>
      <c r="L11" s="73">
        <f>VLOOKUP($A11,'YTD Raw Data'!$B:$Q,15,FALSE)</f>
        <v>-3.7242158786319701E-2</v>
      </c>
      <c r="M11" s="76">
        <f>VLOOKUP($A11,'YTD Raw Data'!$B:$Q,16,FALSE)</f>
        <v>2.6482178337633702</v>
      </c>
    </row>
    <row r="12" spans="1:13" x14ac:dyDescent="0.45">
      <c r="A12" s="87" t="s">
        <v>75</v>
      </c>
      <c r="B12" s="75">
        <f>VLOOKUP($A12,'YTD Raw Data'!$B:$Q,5,FALSE)</f>
        <v>53.363537729662703</v>
      </c>
      <c r="C12" s="94">
        <f>VLOOKUP($A12,'YTD Raw Data'!$B:$Q,6,FALSE)</f>
        <v>52.494284431124598</v>
      </c>
      <c r="D12" s="74">
        <f>VLOOKUP($A12,'YTD Raw Data'!$B:$Q,7,FALSE)</f>
        <v>84.958286628416104</v>
      </c>
      <c r="E12" s="97">
        <f>VLOOKUP($A12,'YTD Raw Data'!$B:$Q,8,FALSE)</f>
        <v>83.719285855358393</v>
      </c>
      <c r="F12" s="74">
        <f>VLOOKUP($A12,'YTD Raw Data'!$B:$Q,9,FALSE)</f>
        <v>45.336747339429799</v>
      </c>
      <c r="G12" s="105">
        <f>VLOOKUP($A12,'YTD Raw Data'!$B:$Q,10,FALSE)</f>
        <v>43.947840040618203</v>
      </c>
      <c r="H12" s="73">
        <f>VLOOKUP($A12,'YTD Raw Data'!$B:$Q,11,FALSE)</f>
        <v>1.6559008432214</v>
      </c>
      <c r="I12" s="73">
        <f>VLOOKUP($A12,'YTD Raw Data'!$B:$Q,12,FALSE)</f>
        <v>1.4799466579281499</v>
      </c>
      <c r="J12" s="94">
        <f>VLOOKUP($A12,'YTD Raw Data'!$B:$Q,13,FALSE)</f>
        <v>3.1603539503374098</v>
      </c>
      <c r="K12" s="73">
        <f>VLOOKUP($A12,'YTD Raw Data'!$B:$Q,14,FALSE)</f>
        <v>4.7959468862279602</v>
      </c>
      <c r="L12" s="73">
        <f>VLOOKUP($A12,'YTD Raw Data'!$B:$Q,15,FALSE)</f>
        <v>1.5854859674850801</v>
      </c>
      <c r="M12" s="76">
        <f>VLOOKUP($A12,'YTD Raw Data'!$B:$Q,16,FALSE)</f>
        <v>3.2676408862112298</v>
      </c>
    </row>
    <row r="13" spans="1:13" x14ac:dyDescent="0.45">
      <c r="A13" s="87" t="s">
        <v>76</v>
      </c>
      <c r="B13" s="75">
        <f>VLOOKUP($A13,'YTD Raw Data'!$B:$Q,5,FALSE)</f>
        <v>49.663498894661103</v>
      </c>
      <c r="C13" s="94">
        <f>VLOOKUP($A13,'YTD Raw Data'!$B:$Q,6,FALSE)</f>
        <v>48.951299461407501</v>
      </c>
      <c r="D13" s="74">
        <f>VLOOKUP($A13,'YTD Raw Data'!$B:$Q,7,FALSE)</f>
        <v>62.687636383637802</v>
      </c>
      <c r="E13" s="97">
        <f>VLOOKUP($A13,'YTD Raw Data'!$B:$Q,8,FALSE)</f>
        <v>62.805826598592503</v>
      </c>
      <c r="F13" s="74">
        <f>VLOOKUP($A13,'YTD Raw Data'!$B:$Q,9,FALSE)</f>
        <v>31.132873602477201</v>
      </c>
      <c r="G13" s="105">
        <f>VLOOKUP($A13,'YTD Raw Data'!$B:$Q,10,FALSE)</f>
        <v>30.744268257489399</v>
      </c>
      <c r="H13" s="73">
        <f>VLOOKUP($A13,'YTD Raw Data'!$B:$Q,11,FALSE)</f>
        <v>1.4549142537372901</v>
      </c>
      <c r="I13" s="73">
        <f>VLOOKUP($A13,'YTD Raw Data'!$B:$Q,12,FALSE)</f>
        <v>-0.188183519516602</v>
      </c>
      <c r="J13" s="94">
        <f>VLOOKUP($A13,'YTD Raw Data'!$B:$Q,13,FALSE)</f>
        <v>1.26399282537205</v>
      </c>
      <c r="K13" s="73">
        <f>VLOOKUP($A13,'YTD Raw Data'!$B:$Q,14,FALSE)</f>
        <v>1.1182912000854299</v>
      </c>
      <c r="L13" s="73">
        <f>VLOOKUP($A13,'YTD Raw Data'!$B:$Q,15,FALSE)</f>
        <v>-0.143882955057755</v>
      </c>
      <c r="M13" s="76">
        <f>VLOOKUP($A13,'YTD Raw Data'!$B:$Q,16,FALSE)</f>
        <v>1.3089379250577</v>
      </c>
    </row>
    <row r="14" spans="1:13" x14ac:dyDescent="0.45">
      <c r="A14" s="72" t="s">
        <v>49</v>
      </c>
      <c r="B14" s="67"/>
      <c r="C14" s="68"/>
      <c r="D14" s="69"/>
      <c r="E14" s="69"/>
      <c r="F14" s="69"/>
      <c r="G14" s="69"/>
      <c r="H14" s="68"/>
      <c r="I14" s="68"/>
      <c r="J14" s="68"/>
      <c r="K14" s="68"/>
      <c r="L14" s="68"/>
      <c r="M14" s="70"/>
    </row>
    <row r="15" spans="1:13" x14ac:dyDescent="0.45">
      <c r="A15" s="87" t="s">
        <v>50</v>
      </c>
      <c r="B15" s="75">
        <f>VLOOKUP($A15,'YTD Raw Data'!$B:$Q,5,FALSE)</f>
        <v>59.856113309617498</v>
      </c>
      <c r="C15" s="94">
        <f>VLOOKUP($A15,'YTD Raw Data'!$B:$Q,6,FALSE)</f>
        <v>58.496534856382198</v>
      </c>
      <c r="D15" s="74">
        <f>VLOOKUP($A15,'YTD Raw Data'!$B:$Q,7,FALSE)</f>
        <v>119.591888087987</v>
      </c>
      <c r="E15" s="97">
        <f>VLOOKUP($A15,'YTD Raw Data'!$B:$Q,8,FALSE)</f>
        <v>117.99125165493901</v>
      </c>
      <c r="F15" s="74">
        <f>VLOOKUP($A15,'YTD Raw Data'!$B:$Q,9,FALSE)</f>
        <v>71.5830560430568</v>
      </c>
      <c r="G15" s="105">
        <f>VLOOKUP($A15,'YTD Raw Data'!$B:$Q,10,FALSE)</f>
        <v>69.020793651813605</v>
      </c>
      <c r="H15" s="73">
        <f>VLOOKUP($A15,'YTD Raw Data'!$B:$Q,11,FALSE)</f>
        <v>2.3242034020874698</v>
      </c>
      <c r="I15" s="73">
        <f>VLOOKUP($A15,'YTD Raw Data'!$B:$Q,12,FALSE)</f>
        <v>1.3565721276765199</v>
      </c>
      <c r="J15" s="94">
        <f>VLOOKUP($A15,'YTD Raw Data'!$B:$Q,13,FALSE)</f>
        <v>3.7123050253072201</v>
      </c>
      <c r="K15" s="73">
        <f>VLOOKUP($A15,'YTD Raw Data'!$B:$Q,14,FALSE)</f>
        <v>6.6435895146043702</v>
      </c>
      <c r="L15" s="73">
        <f>VLOOKUP($A15,'YTD Raw Data'!$B:$Q,15,FALSE)</f>
        <v>2.8263613354093899</v>
      </c>
      <c r="M15" s="76">
        <f>VLOOKUP($A15,'YTD Raw Data'!$B:$Q,16,FALSE)</f>
        <v>5.2162551238097397</v>
      </c>
    </row>
    <row r="16" spans="1:13" x14ac:dyDescent="0.45">
      <c r="A16" s="87" t="s">
        <v>51</v>
      </c>
      <c r="B16" s="75">
        <f>VLOOKUP($A16,'YTD Raw Data'!$B:$Q,5,FALSE)</f>
        <v>46.973328527662602</v>
      </c>
      <c r="C16" s="94">
        <f>VLOOKUP($A16,'YTD Raw Data'!$B:$Q,6,FALSE)</f>
        <v>49.471809573451402</v>
      </c>
      <c r="D16" s="74">
        <f>VLOOKUP($A16,'YTD Raw Data'!$B:$Q,7,FALSE)</f>
        <v>99.738153114269807</v>
      </c>
      <c r="E16" s="97">
        <f>VLOOKUP($A16,'YTD Raw Data'!$B:$Q,8,FALSE)</f>
        <v>100.449311289444</v>
      </c>
      <c r="F16" s="74">
        <f>VLOOKUP($A16,'YTD Raw Data'!$B:$Q,9,FALSE)</f>
        <v>46.850330329789102</v>
      </c>
      <c r="G16" s="105">
        <f>VLOOKUP($A16,'YTD Raw Data'!$B:$Q,10,FALSE)</f>
        <v>49.694091998957497</v>
      </c>
      <c r="H16" s="73">
        <f>VLOOKUP($A16,'YTD Raw Data'!$B:$Q,11,FALSE)</f>
        <v>-5.0503126271928798</v>
      </c>
      <c r="I16" s="73">
        <f>VLOOKUP($A16,'YTD Raw Data'!$B:$Q,12,FALSE)</f>
        <v>-0.707977153895609</v>
      </c>
      <c r="J16" s="94">
        <f>VLOOKUP($A16,'YTD Raw Data'!$B:$Q,13,FALSE)</f>
        <v>-5.7225347214876603</v>
      </c>
      <c r="K16" s="73">
        <f>VLOOKUP($A16,'YTD Raw Data'!$B:$Q,14,FALSE)</f>
        <v>-9.1050899434514907</v>
      </c>
      <c r="L16" s="73">
        <f>VLOOKUP($A16,'YTD Raw Data'!$B:$Q,15,FALSE)</f>
        <v>-3.5878724698114799</v>
      </c>
      <c r="M16" s="76">
        <f>VLOOKUP($A16,'YTD Raw Data'!$B:$Q,16,FALSE)</f>
        <v>-8.4569863206139004</v>
      </c>
    </row>
    <row r="17" spans="1:13" x14ac:dyDescent="0.45">
      <c r="A17" s="87" t="s">
        <v>52</v>
      </c>
      <c r="B17" s="75">
        <f>VLOOKUP($A17,'YTD Raw Data'!$B:$Q,5,FALSE)</f>
        <v>42.956564817182297</v>
      </c>
      <c r="C17" s="94">
        <f>VLOOKUP($A17,'YTD Raw Data'!$B:$Q,6,FALSE)</f>
        <v>39.586263104065402</v>
      </c>
      <c r="D17" s="74">
        <f>VLOOKUP($A17,'YTD Raw Data'!$B:$Q,7,FALSE)</f>
        <v>96.797405554212105</v>
      </c>
      <c r="E17" s="97">
        <f>VLOOKUP($A17,'YTD Raw Data'!$B:$Q,8,FALSE)</f>
        <v>99.588324082110404</v>
      </c>
      <c r="F17" s="74">
        <f>VLOOKUP($A17,'YTD Raw Data'!$B:$Q,9,FALSE)</f>
        <v>41.5808402582459</v>
      </c>
      <c r="G17" s="105">
        <f>VLOOKUP($A17,'YTD Raw Data'!$B:$Q,10,FALSE)</f>
        <v>39.423295992073598</v>
      </c>
      <c r="H17" s="73">
        <f>VLOOKUP($A17,'YTD Raw Data'!$B:$Q,11,FALSE)</f>
        <v>8.5138162808065694</v>
      </c>
      <c r="I17" s="73">
        <f>VLOOKUP($A17,'YTD Raw Data'!$B:$Q,12,FALSE)</f>
        <v>-2.8024555625589298</v>
      </c>
      <c r="J17" s="94">
        <f>VLOOKUP($A17,'YTD Raw Data'!$B:$Q,13,FALSE)</f>
        <v>5.4727648003001201</v>
      </c>
      <c r="K17" s="73">
        <f>VLOOKUP($A17,'YTD Raw Data'!$B:$Q,14,FALSE)</f>
        <v>5.4727648003001201</v>
      </c>
      <c r="L17" s="73">
        <f>VLOOKUP($A17,'YTD Raw Data'!$B:$Q,15,FALSE)</f>
        <v>0</v>
      </c>
      <c r="M17" s="76">
        <f>VLOOKUP($A17,'YTD Raw Data'!$B:$Q,16,FALSE)</f>
        <v>8.5138162808065694</v>
      </c>
    </row>
    <row r="18" spans="1:13" x14ac:dyDescent="0.45">
      <c r="A18" s="87" t="s">
        <v>53</v>
      </c>
      <c r="B18" s="75">
        <f>VLOOKUP($A18,'YTD Raw Data'!$B:$Q,5,FALSE)</f>
        <v>55.367610014075403</v>
      </c>
      <c r="C18" s="94">
        <f>VLOOKUP($A18,'YTD Raw Data'!$B:$Q,6,FALSE)</f>
        <v>51.9470226437587</v>
      </c>
      <c r="D18" s="74">
        <f>VLOOKUP($A18,'YTD Raw Data'!$B:$Q,7,FALSE)</f>
        <v>109.10551593400299</v>
      </c>
      <c r="E18" s="97">
        <f>VLOOKUP($A18,'YTD Raw Data'!$B:$Q,8,FALSE)</f>
        <v>106.62513731174499</v>
      </c>
      <c r="F18" s="74">
        <f>VLOOKUP($A18,'YTD Raw Data'!$B:$Q,9,FALSE)</f>
        <v>60.409116566183798</v>
      </c>
      <c r="G18" s="105">
        <f>VLOOKUP($A18,'YTD Raw Data'!$B:$Q,10,FALSE)</f>
        <v>55.388584223271302</v>
      </c>
      <c r="H18" s="73">
        <f>VLOOKUP($A18,'YTD Raw Data'!$B:$Q,11,FALSE)</f>
        <v>6.5847611590261703</v>
      </c>
      <c r="I18" s="73">
        <f>VLOOKUP($A18,'YTD Raw Data'!$B:$Q,12,FALSE)</f>
        <v>2.3262606593467701</v>
      </c>
      <c r="J18" s="94">
        <f>VLOOKUP($A18,'YTD Raw Data'!$B:$Q,13,FALSE)</f>
        <v>9.0642005267273191</v>
      </c>
      <c r="K18" s="73">
        <f>VLOOKUP($A18,'YTD Raw Data'!$B:$Q,14,FALSE)</f>
        <v>7.6421116424442097</v>
      </c>
      <c r="L18" s="73">
        <f>VLOOKUP($A18,'YTD Raw Data'!$B:$Q,15,FALSE)</f>
        <v>-1.3039007093208399</v>
      </c>
      <c r="M18" s="76">
        <f>VLOOKUP($A18,'YTD Raw Data'!$B:$Q,16,FALSE)</f>
        <v>5.1950017022457002</v>
      </c>
    </row>
    <row r="19" spans="1:13" x14ac:dyDescent="0.45">
      <c r="A19" s="88" t="s">
        <v>54</v>
      </c>
      <c r="B19" s="75">
        <f>VLOOKUP($A19,'YTD Raw Data'!$B:$Q,5,FALSE)</f>
        <v>63.056393337171997</v>
      </c>
      <c r="C19" s="94">
        <f>VLOOKUP($A19,'YTD Raw Data'!$B:$Q,6,FALSE)</f>
        <v>62.0330036740651</v>
      </c>
      <c r="D19" s="74">
        <f>VLOOKUP($A19,'YTD Raw Data'!$B:$Q,7,FALSE)</f>
        <v>148.67878367585701</v>
      </c>
      <c r="E19" s="97">
        <f>VLOOKUP($A19,'YTD Raw Data'!$B:$Q,8,FALSE)</f>
        <v>148.546230322969</v>
      </c>
      <c r="F19" s="74">
        <f>VLOOKUP($A19,'YTD Raw Data'!$B:$Q,9,FALSE)</f>
        <v>93.7514786435719</v>
      </c>
      <c r="G19" s="105">
        <f>VLOOKUP($A19,'YTD Raw Data'!$B:$Q,10,FALSE)</f>
        <v>92.147688513932906</v>
      </c>
      <c r="H19" s="73">
        <f>VLOOKUP($A19,'YTD Raw Data'!$B:$Q,11,FALSE)</f>
        <v>1.6497502982187799</v>
      </c>
      <c r="I19" s="73">
        <f>VLOOKUP($A19,'YTD Raw Data'!$B:$Q,12,FALSE)</f>
        <v>8.9233737268042998E-2</v>
      </c>
      <c r="J19" s="94">
        <f>VLOOKUP($A19,'YTD Raw Data'!$B:$Q,13,FALSE)</f>
        <v>1.7404561693335101</v>
      </c>
      <c r="K19" s="73">
        <f>VLOOKUP($A19,'YTD Raw Data'!$B:$Q,14,FALSE)</f>
        <v>2.8224950310921502</v>
      </c>
      <c r="L19" s="73">
        <f>VLOOKUP($A19,'YTD Raw Data'!$B:$Q,15,FALSE)</f>
        <v>1.0635286124112899</v>
      </c>
      <c r="M19" s="76">
        <f>VLOOKUP($A19,'YTD Raw Data'!$B:$Q,16,FALSE)</f>
        <v>2.7308244770849699</v>
      </c>
    </row>
    <row r="20" spans="1:13" x14ac:dyDescent="0.45">
      <c r="A20" s="87" t="s">
        <v>55</v>
      </c>
      <c r="B20" s="75">
        <f>VLOOKUP($A20,'YTD Raw Data'!$B:$Q,5,FALSE)</f>
        <v>47.015399029121703</v>
      </c>
      <c r="C20" s="94">
        <f>VLOOKUP($A20,'YTD Raw Data'!$B:$Q,6,FALSE)</f>
        <v>45.786317239692401</v>
      </c>
      <c r="D20" s="74">
        <f>VLOOKUP($A20,'YTD Raw Data'!$B:$Q,7,FALSE)</f>
        <v>96.977183521243106</v>
      </c>
      <c r="E20" s="97">
        <f>VLOOKUP($A20,'YTD Raw Data'!$B:$Q,8,FALSE)</f>
        <v>94.989863330534106</v>
      </c>
      <c r="F20" s="74">
        <f>VLOOKUP($A20,'YTD Raw Data'!$B:$Q,9,FALSE)</f>
        <v>45.594209799716097</v>
      </c>
      <c r="G20" s="105">
        <f>VLOOKUP($A20,'YTD Raw Data'!$B:$Q,10,FALSE)</f>
        <v>43.492360170068601</v>
      </c>
      <c r="H20" s="73">
        <f>VLOOKUP($A20,'YTD Raw Data'!$B:$Q,11,FALSE)</f>
        <v>2.6843866541941801</v>
      </c>
      <c r="I20" s="73">
        <f>VLOOKUP($A20,'YTD Raw Data'!$B:$Q,12,FALSE)</f>
        <v>2.0921392252074398</v>
      </c>
      <c r="J20" s="94">
        <f>VLOOKUP($A20,'YTD Raw Data'!$B:$Q,13,FALSE)</f>
        <v>4.8326869855502501</v>
      </c>
      <c r="K20" s="73">
        <f>VLOOKUP($A20,'YTD Raw Data'!$B:$Q,14,FALSE)</f>
        <v>5.7433558114379304</v>
      </c>
      <c r="L20" s="73">
        <f>VLOOKUP($A20,'YTD Raw Data'!$B:$Q,15,FALSE)</f>
        <v>0.86868786069863702</v>
      </c>
      <c r="M20" s="76">
        <f>VLOOKUP($A20,'YTD Raw Data'!$B:$Q,16,FALSE)</f>
        <v>3.5763934558920201</v>
      </c>
    </row>
    <row r="21" spans="1:13" x14ac:dyDescent="0.45">
      <c r="A21" s="87" t="s">
        <v>56</v>
      </c>
      <c r="B21" s="75">
        <f>VLOOKUP($A21,'YTD Raw Data'!$B:$Q,5,FALSE)</f>
        <v>50.352059041750799</v>
      </c>
      <c r="C21" s="94">
        <f>VLOOKUP($A21,'YTD Raw Data'!$B:$Q,6,FALSE)</f>
        <v>55.962806549603599</v>
      </c>
      <c r="D21" s="74">
        <f>VLOOKUP($A21,'YTD Raw Data'!$B:$Q,7,FALSE)</f>
        <v>105.347780629421</v>
      </c>
      <c r="E21" s="97">
        <f>VLOOKUP($A21,'YTD Raw Data'!$B:$Q,8,FALSE)</f>
        <v>107.352992599261</v>
      </c>
      <c r="F21" s="74">
        <f>VLOOKUP($A21,'YTD Raw Data'!$B:$Q,9,FALSE)</f>
        <v>53.044776701700499</v>
      </c>
      <c r="G21" s="105">
        <f>VLOOKUP($A21,'YTD Raw Data'!$B:$Q,10,FALSE)</f>
        <v>60.077747573534801</v>
      </c>
      <c r="H21" s="73">
        <f>VLOOKUP($A21,'YTD Raw Data'!$B:$Q,11,FALSE)</f>
        <v>-10.025850835196399</v>
      </c>
      <c r="I21" s="73">
        <f>VLOOKUP($A21,'YTD Raw Data'!$B:$Q,12,FALSE)</f>
        <v>-1.8678677895125899</v>
      </c>
      <c r="J21" s="94">
        <f>VLOOKUP($A21,'YTD Raw Data'!$B:$Q,13,FALSE)</f>
        <v>-11.7064489863338</v>
      </c>
      <c r="K21" s="73">
        <f>VLOOKUP($A21,'YTD Raw Data'!$B:$Q,14,FALSE)</f>
        <v>-11.2432954402296</v>
      </c>
      <c r="L21" s="73">
        <f>VLOOKUP($A21,'YTD Raw Data'!$B:$Q,15,FALSE)</f>
        <v>0.52456101355856799</v>
      </c>
      <c r="M21" s="76">
        <f>VLOOKUP($A21,'YTD Raw Data'!$B:$Q,16,FALSE)</f>
        <v>-9.5538815263968502</v>
      </c>
    </row>
    <row r="22" spans="1:13" x14ac:dyDescent="0.45">
      <c r="A22" s="88" t="s">
        <v>57</v>
      </c>
      <c r="B22" s="75">
        <f>VLOOKUP($A22,'YTD Raw Data'!$B:$Q,5,FALSE)</f>
        <v>45.869361378769803</v>
      </c>
      <c r="C22" s="94">
        <f>VLOOKUP($A22,'YTD Raw Data'!$B:$Q,6,FALSE)</f>
        <v>50.732816711590203</v>
      </c>
      <c r="D22" s="74">
        <f>VLOOKUP($A22,'YTD Raw Data'!$B:$Q,7,FALSE)</f>
        <v>109.490118339319</v>
      </c>
      <c r="E22" s="97">
        <f>VLOOKUP($A22,'YTD Raw Data'!$B:$Q,8,FALSE)</f>
        <v>108.525311579244</v>
      </c>
      <c r="F22" s="74">
        <f>VLOOKUP($A22,'YTD Raw Data'!$B:$Q,9,FALSE)</f>
        <v>50.222418055105202</v>
      </c>
      <c r="G22" s="105">
        <f>VLOOKUP($A22,'YTD Raw Data'!$B:$Q,10,FALSE)</f>
        <v>55.0579474091805</v>
      </c>
      <c r="H22" s="73">
        <f>VLOOKUP($A22,'YTD Raw Data'!$B:$Q,11,FALSE)</f>
        <v>-9.5864090505136907</v>
      </c>
      <c r="I22" s="73">
        <f>VLOOKUP($A22,'YTD Raw Data'!$B:$Q,12,FALSE)</f>
        <v>0.88901542509758702</v>
      </c>
      <c r="J22" s="94">
        <f>VLOOKUP($A22,'YTD Raw Data'!$B:$Q,13,FALSE)</f>
        <v>-8.7826182805881192</v>
      </c>
      <c r="K22" s="73">
        <f>VLOOKUP($A22,'YTD Raw Data'!$B:$Q,14,FALSE)</f>
        <v>-8.3955810987794095</v>
      </c>
      <c r="L22" s="73">
        <f>VLOOKUP($A22,'YTD Raw Data'!$B:$Q,15,FALSE)</f>
        <v>0.424302007482801</v>
      </c>
      <c r="M22" s="76">
        <f>VLOOKUP($A22,'YTD Raw Data'!$B:$Q,16,FALSE)</f>
        <v>-9.2027823690777293</v>
      </c>
    </row>
    <row r="23" spans="1:13" x14ac:dyDescent="0.45">
      <c r="A23" s="87" t="s">
        <v>58</v>
      </c>
      <c r="B23" s="75">
        <f>VLOOKUP($A23,'YTD Raw Data'!$B:$Q,5,FALSE)</f>
        <v>40.018034972163399</v>
      </c>
      <c r="C23" s="94">
        <f>VLOOKUP($A23,'YTD Raw Data'!$B:$Q,6,FALSE)</f>
        <v>43.812436289500504</v>
      </c>
      <c r="D23" s="74">
        <f>VLOOKUP($A23,'YTD Raw Data'!$B:$Q,7,FALSE)</f>
        <v>87.5772554129518</v>
      </c>
      <c r="E23" s="97">
        <f>VLOOKUP($A23,'YTD Raw Data'!$B:$Q,8,FALSE)</f>
        <v>87.295687081647898</v>
      </c>
      <c r="F23" s="74">
        <f>VLOOKUP($A23,'YTD Raw Data'!$B:$Q,9,FALSE)</f>
        <v>35.0466966988159</v>
      </c>
      <c r="G23" s="105">
        <f>VLOOKUP($A23,'YTD Raw Data'!$B:$Q,10,FALSE)</f>
        <v>38.246367286128702</v>
      </c>
      <c r="H23" s="73">
        <f>VLOOKUP($A23,'YTD Raw Data'!$B:$Q,11,FALSE)</f>
        <v>-8.6605576833589808</v>
      </c>
      <c r="I23" s="73">
        <f>VLOOKUP($A23,'YTD Raw Data'!$B:$Q,12,FALSE)</f>
        <v>0.32254552397365299</v>
      </c>
      <c r="J23" s="94">
        <f>VLOOKUP($A23,'YTD Raw Data'!$B:$Q,13,FALSE)</f>
        <v>-8.3659464005441606</v>
      </c>
      <c r="K23" s="73">
        <f>VLOOKUP($A23,'YTD Raw Data'!$B:$Q,14,FALSE)</f>
        <v>-8.3659464005441606</v>
      </c>
      <c r="L23" s="73">
        <f>VLOOKUP($A23,'YTD Raw Data'!$B:$Q,15,FALSE)</f>
        <v>0</v>
      </c>
      <c r="M23" s="76">
        <f>VLOOKUP($A23,'YTD Raw Data'!$B:$Q,16,FALSE)</f>
        <v>-8.6605576833589808</v>
      </c>
    </row>
    <row r="24" spans="1:13" x14ac:dyDescent="0.45">
      <c r="A24" s="87" t="s">
        <v>59</v>
      </c>
      <c r="B24" s="75">
        <f>VLOOKUP($A24,'YTD Raw Data'!$B:$Q,5,FALSE)</f>
        <v>50.322443746698397</v>
      </c>
      <c r="C24" s="73">
        <f>VLOOKUP($A24,'YTD Raw Data'!$B:$Q,6,FALSE)</f>
        <v>51.548794382274302</v>
      </c>
      <c r="D24" s="107">
        <f>VLOOKUP($A24,'YTD Raw Data'!$B:$Q,7,FALSE)</f>
        <v>115.308760331553</v>
      </c>
      <c r="E24" s="97">
        <f>VLOOKUP($A24,'YTD Raw Data'!$B:$Q,8,FALSE)</f>
        <v>116.40430181019801</v>
      </c>
      <c r="F24" s="74">
        <f>VLOOKUP($A24,'YTD Raw Data'!$B:$Q,9,FALSE)</f>
        <v>58.0261860528611</v>
      </c>
      <c r="G24" s="105">
        <f>VLOOKUP($A24,'YTD Raw Data'!$B:$Q,10,FALSE)</f>
        <v>60.0050141922612</v>
      </c>
      <c r="H24" s="73">
        <f>VLOOKUP($A24,'YTD Raw Data'!$B:$Q,11,FALSE)</f>
        <v>-2.37900934497448</v>
      </c>
      <c r="I24" s="73">
        <f>VLOOKUP($A24,'YTD Raw Data'!$B:$Q,12,FALSE)</f>
        <v>-0.94115205504298705</v>
      </c>
      <c r="J24" s="94">
        <f>VLOOKUP($A24,'YTD Raw Data'!$B:$Q,13,FALSE)</f>
        <v>-3.2977713046775801</v>
      </c>
      <c r="K24" s="73">
        <f>VLOOKUP($A24,'YTD Raw Data'!$B:$Q,14,FALSE)</f>
        <v>-0.60203991306663596</v>
      </c>
      <c r="L24" s="73">
        <f>VLOOKUP($A24,'YTD Raw Data'!$B:$Q,15,FALSE)</f>
        <v>2.7876621128395298</v>
      </c>
      <c r="M24" s="76">
        <f>VLOOKUP($A24,'YTD Raw Data'!$B:$Q,16,FALSE)</f>
        <v>0.34233402569428401</v>
      </c>
    </row>
    <row r="25" spans="1:13" s="64" customFormat="1" ht="15.5" x14ac:dyDescent="0.4">
      <c r="A25" s="72" t="s">
        <v>80</v>
      </c>
      <c r="B25" s="67"/>
      <c r="C25" s="68"/>
      <c r="D25" s="69"/>
      <c r="E25" s="69"/>
      <c r="F25" s="69"/>
      <c r="G25" s="69"/>
      <c r="H25" s="68"/>
      <c r="I25" s="68"/>
      <c r="J25" s="68"/>
      <c r="K25" s="68"/>
      <c r="L25" s="68"/>
      <c r="M25" s="70"/>
    </row>
    <row r="26" spans="1:13" x14ac:dyDescent="0.45">
      <c r="A26" s="85" t="s">
        <v>18</v>
      </c>
      <c r="B26" s="75">
        <f>VLOOKUP($A26,'YTD Raw Data'!$B:$Q,5,FALSE)</f>
        <v>61.852478768092297</v>
      </c>
      <c r="C26" s="94">
        <f>VLOOKUP($A26,'YTD Raw Data'!$B:$Q,6,FALSE)</f>
        <v>61.671633452295701</v>
      </c>
      <c r="D26" s="74">
        <f>VLOOKUP($A26,'YTD Raw Data'!$B:$Q,7,FALSE)</f>
        <v>180.49731042391701</v>
      </c>
      <c r="E26" s="97">
        <f>VLOOKUP($A26,'YTD Raw Data'!$B:$Q,8,FALSE)</f>
        <v>193.123015153729</v>
      </c>
      <c r="F26" s="74">
        <f>VLOOKUP($A26,'YTD Raw Data'!$B:$Q,9,FALSE)</f>
        <v>111.642060606931</v>
      </c>
      <c r="G26" s="105">
        <f>VLOOKUP($A26,'YTD Raw Data'!$B:$Q,10,FALSE)</f>
        <v>119.102118017629</v>
      </c>
      <c r="H26" s="73">
        <f>VLOOKUP($A26,'YTD Raw Data'!$B:$Q,11,FALSE)</f>
        <v>0.29323905606706102</v>
      </c>
      <c r="I26" s="73">
        <f>VLOOKUP($A26,'YTD Raw Data'!$B:$Q,12,FALSE)</f>
        <v>-6.5376489279444998</v>
      </c>
      <c r="J26" s="94">
        <f>VLOOKUP($A26,'YTD Raw Data'!$B:$Q,13,FALSE)</f>
        <v>-6.2635808118827203</v>
      </c>
      <c r="K26" s="73">
        <f>VLOOKUP($A26,'YTD Raw Data'!$B:$Q,14,FALSE)</f>
        <v>-5.8667365206157003</v>
      </c>
      <c r="L26" s="73">
        <f>VLOOKUP($A26,'YTD Raw Data'!$B:$Q,15,FALSE)</f>
        <v>0.42336190640118598</v>
      </c>
      <c r="M26" s="76">
        <f>VLOOKUP($A26,'YTD Raw Data'!$B:$Q,16,FALSE)</f>
        <v>0.71784242492632599</v>
      </c>
    </row>
    <row r="27" spans="1:13" x14ac:dyDescent="0.45">
      <c r="A27" s="87" t="s">
        <v>20</v>
      </c>
      <c r="B27" s="75">
        <f>VLOOKUP($A27,'YTD Raw Data'!$B:$Q,5,FALSE)</f>
        <v>68.592514619883005</v>
      </c>
      <c r="C27" s="94">
        <f>VLOOKUP($A27,'YTD Raw Data'!$B:$Q,6,FALSE)</f>
        <v>68.286714107893502</v>
      </c>
      <c r="D27" s="74">
        <f>VLOOKUP($A27,'YTD Raw Data'!$B:$Q,7,FALSE)</f>
        <v>198.777914371847</v>
      </c>
      <c r="E27" s="97">
        <f>VLOOKUP($A27,'YTD Raw Data'!$B:$Q,8,FALSE)</f>
        <v>196.98667814814999</v>
      </c>
      <c r="F27" s="74">
        <f>VLOOKUP($A27,'YTD Raw Data'!$B:$Q,9,FALSE)</f>
        <v>136.34676997660799</v>
      </c>
      <c r="G27" s="105">
        <f>VLOOKUP($A27,'YTD Raw Data'!$B:$Q,10,FALSE)</f>
        <v>134.515729737664</v>
      </c>
      <c r="H27" s="73">
        <f>VLOOKUP($A27,'YTD Raw Data'!$B:$Q,11,FALSE)</f>
        <v>0.447818460713032</v>
      </c>
      <c r="I27" s="73">
        <f>VLOOKUP($A27,'YTD Raw Data'!$B:$Q,12,FALSE)</f>
        <v>0.90931845774351605</v>
      </c>
      <c r="J27" s="94">
        <f>VLOOKUP($A27,'YTD Raw Data'!$B:$Q,13,FALSE)</f>
        <v>1.3612090143769899</v>
      </c>
      <c r="K27" s="73">
        <f>VLOOKUP($A27,'YTD Raw Data'!$B:$Q,14,FALSE)</f>
        <v>1.76828214294879</v>
      </c>
      <c r="L27" s="73">
        <f>VLOOKUP($A27,'YTD Raw Data'!$B:$Q,15,FALSE)</f>
        <v>0.40160642570281102</v>
      </c>
      <c r="M27" s="76">
        <f>VLOOKUP($A27,'YTD Raw Data'!$B:$Q,16,FALSE)</f>
        <v>0.85122335412955097</v>
      </c>
    </row>
    <row r="28" spans="1:13" x14ac:dyDescent="0.45">
      <c r="A28" s="87" t="s">
        <v>22</v>
      </c>
      <c r="B28" s="75">
        <f>VLOOKUP($A28,'YTD Raw Data'!$B:$Q,5,FALSE)</f>
        <v>60.515495787927897</v>
      </c>
      <c r="C28" s="94">
        <f>VLOOKUP($A28,'YTD Raw Data'!$B:$Q,6,FALSE)</f>
        <v>59.840662103105501</v>
      </c>
      <c r="D28" s="74">
        <f>VLOOKUP($A28,'YTD Raw Data'!$B:$Q,7,FALSE)</f>
        <v>146.824183107708</v>
      </c>
      <c r="E28" s="97">
        <f>VLOOKUP($A28,'YTD Raw Data'!$B:$Q,8,FALSE)</f>
        <v>150.140910790839</v>
      </c>
      <c r="F28" s="74">
        <f>VLOOKUP($A28,'YTD Raw Data'!$B:$Q,9,FALSE)</f>
        <v>88.851382344204794</v>
      </c>
      <c r="G28" s="105">
        <f>VLOOKUP($A28,'YTD Raw Data'!$B:$Q,10,FALSE)</f>
        <v>89.845315104871602</v>
      </c>
      <c r="H28" s="73">
        <f>VLOOKUP($A28,'YTD Raw Data'!$B:$Q,11,FALSE)</f>
        <v>1.1277176105767099</v>
      </c>
      <c r="I28" s="73">
        <f>VLOOKUP($A28,'YTD Raw Data'!$B:$Q,12,FALSE)</f>
        <v>-2.2090765705772002</v>
      </c>
      <c r="J28" s="94">
        <f>VLOOKUP($A28,'YTD Raw Data'!$B:$Q,13,FALSE)</f>
        <v>-1.1062711055180099</v>
      </c>
      <c r="K28" s="73">
        <f>VLOOKUP($A28,'YTD Raw Data'!$B:$Q,14,FALSE)</f>
        <v>-1.02595365543547</v>
      </c>
      <c r="L28" s="73">
        <f>VLOOKUP($A28,'YTD Raw Data'!$B:$Q,15,FALSE)</f>
        <v>8.1215918319990699E-2</v>
      </c>
      <c r="M28" s="76">
        <f>VLOOKUP($A28,'YTD Raw Data'!$B:$Q,16,FALSE)</f>
        <v>1.20984941511019</v>
      </c>
    </row>
    <row r="29" spans="1:13" x14ac:dyDescent="0.45">
      <c r="A29" s="87" t="s">
        <v>23</v>
      </c>
      <c r="B29" s="75">
        <f>VLOOKUP($A29,'YTD Raw Data'!$B:$Q,5,FALSE)</f>
        <v>63.192036713851699</v>
      </c>
      <c r="C29" s="94">
        <f>VLOOKUP($A29,'YTD Raw Data'!$B:$Q,6,FALSE)</f>
        <v>62.532455025231997</v>
      </c>
      <c r="D29" s="74">
        <f>VLOOKUP($A29,'YTD Raw Data'!$B:$Q,7,FALSE)</f>
        <v>161.65087283305499</v>
      </c>
      <c r="E29" s="97">
        <f>VLOOKUP($A29,'YTD Raw Data'!$B:$Q,8,FALSE)</f>
        <v>164.00669718101599</v>
      </c>
      <c r="F29" s="74">
        <f>VLOOKUP($A29,'YTD Raw Data'!$B:$Q,9,FALSE)</f>
        <v>102.150478908926</v>
      </c>
      <c r="G29" s="105">
        <f>VLOOKUP($A29,'YTD Raw Data'!$B:$Q,10,FALSE)</f>
        <v>102.557414153087</v>
      </c>
      <c r="H29" s="73">
        <f>VLOOKUP($A29,'YTD Raw Data'!$B:$Q,11,FALSE)</f>
        <v>1.0547829736629999</v>
      </c>
      <c r="I29" s="73">
        <f>VLOOKUP($A29,'YTD Raw Data'!$B:$Q,12,FALSE)</f>
        <v>-1.4364196026460201</v>
      </c>
      <c r="J29" s="94">
        <f>VLOOKUP($A29,'YTD Raw Data'!$B:$Q,13,FALSE)</f>
        <v>-0.39678773838208298</v>
      </c>
      <c r="K29" s="73">
        <f>VLOOKUP($A29,'YTD Raw Data'!$B:$Q,14,FALSE)</f>
        <v>-1.0644158802026999</v>
      </c>
      <c r="L29" s="73">
        <f>VLOOKUP($A29,'YTD Raw Data'!$B:$Q,15,FALSE)</f>
        <v>-0.67028776147001001</v>
      </c>
      <c r="M29" s="76">
        <f>VLOOKUP($A29,'YTD Raw Data'!$B:$Q,16,FALSE)</f>
        <v>0.37742513101046399</v>
      </c>
    </row>
    <row r="30" spans="1:13" x14ac:dyDescent="0.45">
      <c r="A30" s="87" t="s">
        <v>21</v>
      </c>
      <c r="B30" s="75">
        <f>VLOOKUP($A30,'YTD Raw Data'!$B:$Q,5,FALSE)</f>
        <v>59.7062764645977</v>
      </c>
      <c r="C30" s="94">
        <f>VLOOKUP($A30,'YTD Raw Data'!$B:$Q,6,FALSE)</f>
        <v>57.231952856441303</v>
      </c>
      <c r="D30" s="74">
        <f>VLOOKUP($A30,'YTD Raw Data'!$B:$Q,7,FALSE)</f>
        <v>143.814367201105</v>
      </c>
      <c r="E30" s="97">
        <f>VLOOKUP($A30,'YTD Raw Data'!$B:$Q,8,FALSE)</f>
        <v>143.39096428923199</v>
      </c>
      <c r="F30" s="74">
        <f>VLOOKUP($A30,'YTD Raw Data'!$B:$Q,9,FALSE)</f>
        <v>85.866203676904107</v>
      </c>
      <c r="G30" s="105">
        <f>VLOOKUP($A30,'YTD Raw Data'!$B:$Q,10,FALSE)</f>
        <v>82.065449082410197</v>
      </c>
      <c r="H30" s="73">
        <f>VLOOKUP($A30,'YTD Raw Data'!$B:$Q,11,FALSE)</f>
        <v>4.3233254933007901</v>
      </c>
      <c r="I30" s="73">
        <f>VLOOKUP($A30,'YTD Raw Data'!$B:$Q,12,FALSE)</f>
        <v>0.29527865578698298</v>
      </c>
      <c r="J30" s="94">
        <f>VLOOKUP($A30,'YTD Raw Data'!$B:$Q,13,FALSE)</f>
        <v>4.6313700064896901</v>
      </c>
      <c r="K30" s="73">
        <f>VLOOKUP($A30,'YTD Raw Data'!$B:$Q,14,FALSE)</f>
        <v>6.5153855083253198</v>
      </c>
      <c r="L30" s="73">
        <f>VLOOKUP($A30,'YTD Raw Data'!$B:$Q,15,FALSE)</f>
        <v>1.8006220330659599</v>
      </c>
      <c r="M30" s="76">
        <f>VLOOKUP($A30,'YTD Raw Data'!$B:$Q,16,FALSE)</f>
        <v>6.2017942777602899</v>
      </c>
    </row>
    <row r="31" spans="1:13" x14ac:dyDescent="0.45">
      <c r="A31" s="87" t="s">
        <v>24</v>
      </c>
      <c r="B31" s="75">
        <f>VLOOKUP($A31,'YTD Raw Data'!$B:$Q,5,FALSE)</f>
        <v>58.410685188330802</v>
      </c>
      <c r="C31" s="94">
        <f>VLOOKUP($A31,'YTD Raw Data'!$B:$Q,6,FALSE)</f>
        <v>57.049622437971898</v>
      </c>
      <c r="D31" s="74">
        <f>VLOOKUP($A31,'YTD Raw Data'!$B:$Q,7,FALSE)</f>
        <v>101.048091456132</v>
      </c>
      <c r="E31" s="97">
        <f>VLOOKUP($A31,'YTD Raw Data'!$B:$Q,8,FALSE)</f>
        <v>100.23261075479699</v>
      </c>
      <c r="F31" s="74">
        <f>VLOOKUP($A31,'YTD Raw Data'!$B:$Q,9,FALSE)</f>
        <v>59.022882589258103</v>
      </c>
      <c r="G31" s="105">
        <f>VLOOKUP($A31,'YTD Raw Data'!$B:$Q,10,FALSE)</f>
        <v>57.182325995333699</v>
      </c>
      <c r="H31" s="73">
        <f>VLOOKUP($A31,'YTD Raw Data'!$B:$Q,11,FALSE)</f>
        <v>2.3857524242841901</v>
      </c>
      <c r="I31" s="73">
        <f>VLOOKUP($A31,'YTD Raw Data'!$B:$Q,12,FALSE)</f>
        <v>0.81358820766465301</v>
      </c>
      <c r="J31" s="94">
        <f>VLOOKUP($A31,'YTD Raw Data'!$B:$Q,13,FALSE)</f>
        <v>3.2187508323368901</v>
      </c>
      <c r="K31" s="73">
        <f>VLOOKUP($A31,'YTD Raw Data'!$B:$Q,14,FALSE)</f>
        <v>2.89830427014574</v>
      </c>
      <c r="L31" s="73">
        <f>VLOOKUP($A31,'YTD Raw Data'!$B:$Q,15,FALSE)</f>
        <v>-0.31045382704899499</v>
      </c>
      <c r="M31" s="76">
        <f>VLOOKUP($A31,'YTD Raw Data'!$B:$Q,16,FALSE)</f>
        <v>2.0678919375300899</v>
      </c>
    </row>
    <row r="32" spans="1:13" x14ac:dyDescent="0.45">
      <c r="A32" s="87" t="s">
        <v>25</v>
      </c>
      <c r="B32" s="75">
        <f>VLOOKUP($A32,'YTD Raw Data'!$B:$Q,5,FALSE)</f>
        <v>66.711288023981496</v>
      </c>
      <c r="C32" s="94">
        <f>VLOOKUP($A32,'YTD Raw Data'!$B:$Q,6,FALSE)</f>
        <v>65.497795455246106</v>
      </c>
      <c r="D32" s="74">
        <f>VLOOKUP($A32,'YTD Raw Data'!$B:$Q,7,FALSE)</f>
        <v>134.53790522044801</v>
      </c>
      <c r="E32" s="97">
        <f>VLOOKUP($A32,'YTD Raw Data'!$B:$Q,8,FALSE)</f>
        <v>131.14586526949299</v>
      </c>
      <c r="F32" s="74">
        <f>VLOOKUP($A32,'YTD Raw Data'!$B:$Q,9,FALSE)</f>
        <v>89.751969453044296</v>
      </c>
      <c r="G32" s="105">
        <f>VLOOKUP($A32,'YTD Raw Data'!$B:$Q,10,FALSE)</f>
        <v>85.897650582225907</v>
      </c>
      <c r="H32" s="73">
        <f>VLOOKUP($A32,'YTD Raw Data'!$B:$Q,11,FALSE)</f>
        <v>1.8527227676914499</v>
      </c>
      <c r="I32" s="73">
        <f>VLOOKUP($A32,'YTD Raw Data'!$B:$Q,12,FALSE)</f>
        <v>2.58646351067472</v>
      </c>
      <c r="J32" s="94">
        <f>VLOOKUP($A32,'YTD Raw Data'!$B:$Q,13,FALSE)</f>
        <v>4.48710627670647</v>
      </c>
      <c r="K32" s="73">
        <f>VLOOKUP($A32,'YTD Raw Data'!$B:$Q,14,FALSE)</f>
        <v>9.2615610450621197</v>
      </c>
      <c r="L32" s="73">
        <f>VLOOKUP($A32,'YTD Raw Data'!$B:$Q,15,FALSE)</f>
        <v>4.5694200351493803</v>
      </c>
      <c r="M32" s="76">
        <f>VLOOKUP($A32,'YTD Raw Data'!$B:$Q,16,FALSE)</f>
        <v>6.5068014881835001</v>
      </c>
    </row>
    <row r="33" spans="1:13" x14ac:dyDescent="0.45">
      <c r="A33" s="86"/>
      <c r="B33" s="67"/>
      <c r="C33" s="68"/>
      <c r="D33" s="69"/>
      <c r="E33" s="69"/>
      <c r="F33" s="69"/>
      <c r="G33" s="69"/>
      <c r="H33" s="68"/>
      <c r="I33" s="68"/>
      <c r="J33" s="68"/>
      <c r="K33" s="68"/>
      <c r="L33" s="68"/>
      <c r="M33" s="70"/>
    </row>
    <row r="34" spans="1:13" x14ac:dyDescent="0.45">
      <c r="A34" s="85" t="s">
        <v>15</v>
      </c>
      <c r="B34" s="75">
        <f>VLOOKUP($A34,'YTD Raw Data'!$B:$Q,5,FALSE)</f>
        <v>55.398319636943398</v>
      </c>
      <c r="C34" s="94">
        <f>VLOOKUP($A34,'YTD Raw Data'!$B:$Q,6,FALSE)</f>
        <v>51.971634615796397</v>
      </c>
      <c r="D34" s="74">
        <f>VLOOKUP($A34,'YTD Raw Data'!$B:$Q,7,FALSE)</f>
        <v>109.366476876466</v>
      </c>
      <c r="E34" s="97">
        <f>VLOOKUP($A34,'YTD Raw Data'!$B:$Q,8,FALSE)</f>
        <v>106.903127392689</v>
      </c>
      <c r="F34" s="74">
        <f>VLOOKUP($A34,'YTD Raw Data'!$B:$Q,9,FALSE)</f>
        <v>60.587190435688598</v>
      </c>
      <c r="G34" s="105">
        <f>VLOOKUP($A34,'YTD Raw Data'!$B:$Q,10,FALSE)</f>
        <v>55.559302761387698</v>
      </c>
      <c r="H34" s="73">
        <f>VLOOKUP($A34,'YTD Raw Data'!$B:$Q,11,FALSE)</f>
        <v>6.5933754950734302</v>
      </c>
      <c r="I34" s="73">
        <f>VLOOKUP($A34,'YTD Raw Data'!$B:$Q,12,FALSE)</f>
        <v>2.3042819642952299</v>
      </c>
      <c r="J34" s="94">
        <f>VLOOKUP($A34,'YTD Raw Data'!$B:$Q,13,FALSE)</f>
        <v>9.0495874217399095</v>
      </c>
      <c r="K34" s="73">
        <f>VLOOKUP($A34,'YTD Raw Data'!$B:$Q,14,FALSE)</f>
        <v>7.6352077992714102</v>
      </c>
      <c r="L34" s="73">
        <f>VLOOKUP($A34,'YTD Raw Data'!$B:$Q,15,FALSE)</f>
        <v>-1.2970059363897399</v>
      </c>
      <c r="M34" s="76">
        <f>VLOOKUP($A34,'YTD Raw Data'!$B:$Q,16,FALSE)</f>
        <v>5.2108530871041099</v>
      </c>
    </row>
    <row r="35" spans="1:13" x14ac:dyDescent="0.45">
      <c r="A35" s="87" t="s">
        <v>30</v>
      </c>
      <c r="B35" s="75">
        <f>VLOOKUP($A35,'YTD Raw Data'!$B:$Q,5,FALSE)</f>
        <v>66.226233356886894</v>
      </c>
      <c r="C35" s="94">
        <f>VLOOKUP($A35,'YTD Raw Data'!$B:$Q,6,FALSE)</f>
        <v>62.515371778438002</v>
      </c>
      <c r="D35" s="74">
        <f>VLOOKUP($A35,'YTD Raw Data'!$B:$Q,7,FALSE)</f>
        <v>92.120735578096301</v>
      </c>
      <c r="E35" s="97">
        <f>VLOOKUP($A35,'YTD Raw Data'!$B:$Q,8,FALSE)</f>
        <v>90.195483849512001</v>
      </c>
      <c r="F35" s="74">
        <f>VLOOKUP($A35,'YTD Raw Data'!$B:$Q,9,FALSE)</f>
        <v>61.008093314030802</v>
      </c>
      <c r="G35" s="105">
        <f>VLOOKUP($A35,'YTD Raw Data'!$B:$Q,10,FALSE)</f>
        <v>56.3860420558835</v>
      </c>
      <c r="H35" s="73">
        <f>VLOOKUP($A35,'YTD Raw Data'!$B:$Q,11,FALSE)</f>
        <v>5.9359185955106399</v>
      </c>
      <c r="I35" s="73">
        <f>VLOOKUP($A35,'YTD Raw Data'!$B:$Q,12,FALSE)</f>
        <v>2.13453229187891</v>
      </c>
      <c r="J35" s="94">
        <f>VLOOKUP($A35,'YTD Raw Data'!$B:$Q,13,FALSE)</f>
        <v>8.1971549866303697</v>
      </c>
      <c r="K35" s="73">
        <f>VLOOKUP($A35,'YTD Raw Data'!$B:$Q,14,FALSE)</f>
        <v>5.1177760027854404</v>
      </c>
      <c r="L35" s="73">
        <f>VLOOKUP($A35,'YTD Raw Data'!$B:$Q,15,FALSE)</f>
        <v>-2.8460812894991898</v>
      </c>
      <c r="M35" s="76">
        <f>VLOOKUP($A35,'YTD Raw Data'!$B:$Q,16,FALSE)</f>
        <v>2.9208962375047198</v>
      </c>
    </row>
    <row r="36" spans="1:13" x14ac:dyDescent="0.45">
      <c r="A36" s="87" t="s">
        <v>29</v>
      </c>
      <c r="B36" s="75">
        <f>VLOOKUP($A36,'YTD Raw Data'!$B:$Q,5,FALSE)</f>
        <v>61.295680261882197</v>
      </c>
      <c r="C36" s="94">
        <f>VLOOKUP($A36,'YTD Raw Data'!$B:$Q,6,FALSE)</f>
        <v>57.795696389556902</v>
      </c>
      <c r="D36" s="74">
        <f>VLOOKUP($A36,'YTD Raw Data'!$B:$Q,7,FALSE)</f>
        <v>87.785772081451199</v>
      </c>
      <c r="E36" s="97">
        <f>VLOOKUP($A36,'YTD Raw Data'!$B:$Q,8,FALSE)</f>
        <v>87.113266584353596</v>
      </c>
      <c r="F36" s="74">
        <f>VLOOKUP($A36,'YTD Raw Data'!$B:$Q,9,FALSE)</f>
        <v>53.808886170470998</v>
      </c>
      <c r="G36" s="105">
        <f>VLOOKUP($A36,'YTD Raw Data'!$B:$Q,10,FALSE)</f>
        <v>50.347719070118302</v>
      </c>
      <c r="H36" s="73">
        <f>VLOOKUP($A36,'YTD Raw Data'!$B:$Q,11,FALSE)</f>
        <v>6.0557863144940196</v>
      </c>
      <c r="I36" s="73">
        <f>VLOOKUP($A36,'YTD Raw Data'!$B:$Q,12,FALSE)</f>
        <v>0.77198975938578895</v>
      </c>
      <c r="J36" s="94">
        <f>VLOOKUP($A36,'YTD Raw Data'!$B:$Q,13,FALSE)</f>
        <v>6.87452612407799</v>
      </c>
      <c r="K36" s="73">
        <f>VLOOKUP($A36,'YTD Raw Data'!$B:$Q,14,FALSE)</f>
        <v>4.4805542094676696</v>
      </c>
      <c r="L36" s="73">
        <f>VLOOKUP($A36,'YTD Raw Data'!$B:$Q,15,FALSE)</f>
        <v>-2.23998365319627</v>
      </c>
      <c r="M36" s="76">
        <f>VLOOKUP($A36,'YTD Raw Data'!$B:$Q,16,FALSE)</f>
        <v>3.6801540377805901</v>
      </c>
    </row>
    <row r="37" spans="1:13" x14ac:dyDescent="0.45">
      <c r="A37" s="87" t="s">
        <v>28</v>
      </c>
      <c r="B37" s="75">
        <f>VLOOKUP($A37,'YTD Raw Data'!$B:$Q,5,FALSE)</f>
        <v>60.845887573454903</v>
      </c>
      <c r="C37" s="94">
        <f>VLOOKUP($A37,'YTD Raw Data'!$B:$Q,6,FALSE)</f>
        <v>58.763893763893698</v>
      </c>
      <c r="D37" s="74">
        <f>VLOOKUP($A37,'YTD Raw Data'!$B:$Q,7,FALSE)</f>
        <v>115.096227751116</v>
      </c>
      <c r="E37" s="97">
        <f>VLOOKUP($A37,'YTD Raw Data'!$B:$Q,8,FALSE)</f>
        <v>110.19883410485301</v>
      </c>
      <c r="F37" s="74">
        <f>VLOOKUP($A37,'YTD Raw Data'!$B:$Q,9,FALSE)</f>
        <v>70.0313213387319</v>
      </c>
      <c r="G37" s="105">
        <f>VLOOKUP($A37,'YTD Raw Data'!$B:$Q,10,FALSE)</f>
        <v>64.757125802425804</v>
      </c>
      <c r="H37" s="73">
        <f>VLOOKUP($A37,'YTD Raw Data'!$B:$Q,11,FALSE)</f>
        <v>3.54298137207588</v>
      </c>
      <c r="I37" s="73">
        <f>VLOOKUP($A37,'YTD Raw Data'!$B:$Q,12,FALSE)</f>
        <v>4.4441428859426901</v>
      </c>
      <c r="J37" s="94">
        <f>VLOOKUP($A37,'YTD Raw Data'!$B:$Q,13,FALSE)</f>
        <v>8.1445794126159505</v>
      </c>
      <c r="K37" s="73">
        <f>VLOOKUP($A37,'YTD Raw Data'!$B:$Q,14,FALSE)</f>
        <v>10.206795866880499</v>
      </c>
      <c r="L37" s="73">
        <f>VLOOKUP($A37,'YTD Raw Data'!$B:$Q,15,FALSE)</f>
        <v>1.9069069069069</v>
      </c>
      <c r="M37" s="76">
        <f>VLOOKUP($A37,'YTD Raw Data'!$B:$Q,16,FALSE)</f>
        <v>5.5174496354773304</v>
      </c>
    </row>
    <row r="38" spans="1:13" x14ac:dyDescent="0.45">
      <c r="A38" s="87" t="s">
        <v>27</v>
      </c>
      <c r="B38" s="75">
        <f>VLOOKUP($A38,'YTD Raw Data'!$B:$Q,5,FALSE)</f>
        <v>51.961953095559203</v>
      </c>
      <c r="C38" s="94">
        <f>VLOOKUP($A38,'YTD Raw Data'!$B:$Q,6,FALSE)</f>
        <v>48.125480566510397</v>
      </c>
      <c r="D38" s="74">
        <f>VLOOKUP($A38,'YTD Raw Data'!$B:$Q,7,FALSE)</f>
        <v>123.254921314692</v>
      </c>
      <c r="E38" s="97">
        <f>VLOOKUP($A38,'YTD Raw Data'!$B:$Q,8,FALSE)</f>
        <v>119.73153943237</v>
      </c>
      <c r="F38" s="74">
        <f>VLOOKUP($A38,'YTD Raw Data'!$B:$Q,9,FALSE)</f>
        <v>64.045664401508702</v>
      </c>
      <c r="G38" s="105">
        <f>VLOOKUP($A38,'YTD Raw Data'!$B:$Q,10,FALSE)</f>
        <v>57.621378741509197</v>
      </c>
      <c r="H38" s="73">
        <f>VLOOKUP($A38,'YTD Raw Data'!$B:$Q,11,FALSE)</f>
        <v>7.97181136455721</v>
      </c>
      <c r="I38" s="73">
        <f>VLOOKUP($A38,'YTD Raw Data'!$B:$Q,12,FALSE)</f>
        <v>2.9427349711073001</v>
      </c>
      <c r="J38" s="94">
        <f>VLOOKUP($A38,'YTD Raw Data'!$B:$Q,13,FALSE)</f>
        <v>11.149135616520001</v>
      </c>
      <c r="K38" s="73">
        <f>VLOOKUP($A38,'YTD Raw Data'!$B:$Q,14,FALSE)</f>
        <v>11.8265404448994</v>
      </c>
      <c r="L38" s="73">
        <f>VLOOKUP($A38,'YTD Raw Data'!$B:$Q,15,FALSE)</f>
        <v>0.60945577725099997</v>
      </c>
      <c r="M38" s="76">
        <f>VLOOKUP($A38,'YTD Raw Data'!$B:$Q,16,FALSE)</f>
        <v>8.6298518067210601</v>
      </c>
    </row>
    <row r="39" spans="1:13" x14ac:dyDescent="0.45">
      <c r="A39" s="87" t="s">
        <v>26</v>
      </c>
      <c r="B39" s="75">
        <f>VLOOKUP($A39,'YTD Raw Data'!$B:$Q,5,FALSE)</f>
        <v>42.765207956047597</v>
      </c>
      <c r="C39" s="94">
        <f>VLOOKUP($A39,'YTD Raw Data'!$B:$Q,6,FALSE)</f>
        <v>39.5763452131376</v>
      </c>
      <c r="D39" s="74">
        <f>VLOOKUP($A39,'YTD Raw Data'!$B:$Q,7,FALSE)</f>
        <v>124.279837867005</v>
      </c>
      <c r="E39" s="97">
        <f>VLOOKUP($A39,'YTD Raw Data'!$B:$Q,8,FALSE)</f>
        <v>125.03291757712201</v>
      </c>
      <c r="F39" s="74">
        <f>VLOOKUP($A39,'YTD Raw Data'!$B:$Q,9,FALSE)</f>
        <v>53.1485311112639</v>
      </c>
      <c r="G39" s="105">
        <f>VLOOKUP($A39,'YTD Raw Data'!$B:$Q,10,FALSE)</f>
        <v>49.483459090379597</v>
      </c>
      <c r="H39" s="73">
        <f>VLOOKUP($A39,'YTD Raw Data'!$B:$Q,11,FALSE)</f>
        <v>8.05749678434535</v>
      </c>
      <c r="I39" s="73">
        <f>VLOOKUP($A39,'YTD Raw Data'!$B:$Q,12,FALSE)</f>
        <v>-0.60230515668130102</v>
      </c>
      <c r="J39" s="94">
        <f>VLOOKUP($A39,'YTD Raw Data'!$B:$Q,13,FALSE)</f>
        <v>7.4066609090325102</v>
      </c>
      <c r="K39" s="73">
        <f>VLOOKUP($A39,'YTD Raw Data'!$B:$Q,14,FALSE)</f>
        <v>2.3191991796542002</v>
      </c>
      <c r="L39" s="73">
        <f>VLOOKUP($A39,'YTD Raw Data'!$B:$Q,15,FALSE)</f>
        <v>-4.7366352201257804</v>
      </c>
      <c r="M39" s="76">
        <f>VLOOKUP($A39,'YTD Raw Data'!$B:$Q,16,FALSE)</f>
        <v>2.9392073336717601</v>
      </c>
    </row>
    <row r="40" spans="1:13" x14ac:dyDescent="0.45">
      <c r="A40" s="86"/>
      <c r="B40" s="67"/>
      <c r="C40" s="68"/>
      <c r="D40" s="69"/>
      <c r="E40" s="69"/>
      <c r="F40" s="69"/>
      <c r="G40" s="69"/>
      <c r="H40" s="68"/>
      <c r="I40" s="68"/>
      <c r="J40" s="68"/>
      <c r="K40" s="68"/>
      <c r="L40" s="68"/>
      <c r="M40" s="70"/>
    </row>
    <row r="41" spans="1:13" x14ac:dyDescent="0.45">
      <c r="A41" s="85" t="s">
        <v>17</v>
      </c>
      <c r="B41" s="75">
        <f>VLOOKUP($A41,'YTD Raw Data'!$B:$Q,5,FALSE)</f>
        <v>48.948591315793998</v>
      </c>
      <c r="C41" s="94">
        <f>VLOOKUP($A41,'YTD Raw Data'!$B:$Q,6,FALSE)</f>
        <v>49.666042562261502</v>
      </c>
      <c r="D41" s="74">
        <f>VLOOKUP($A41,'YTD Raw Data'!$B:$Q,7,FALSE)</f>
        <v>109.11563434433999</v>
      </c>
      <c r="E41" s="97">
        <f>VLOOKUP($A41,'YTD Raw Data'!$B:$Q,8,FALSE)</f>
        <v>108.821554238842</v>
      </c>
      <c r="F41" s="74">
        <f>VLOOKUP($A41,'YTD Raw Data'!$B:$Q,9,FALSE)</f>
        <v>53.410565916847602</v>
      </c>
      <c r="G41" s="105">
        <f>VLOOKUP($A41,'YTD Raw Data'!$B:$Q,10,FALSE)</f>
        <v>54.047359445177896</v>
      </c>
      <c r="H41" s="73">
        <f>VLOOKUP($A41,'YTD Raw Data'!$B:$Q,11,FALSE)</f>
        <v>-1.44455086303292</v>
      </c>
      <c r="I41" s="73">
        <f>VLOOKUP($A41,'YTD Raw Data'!$B:$Q,12,FALSE)</f>
        <v>0.27024067755268699</v>
      </c>
      <c r="J41" s="94">
        <f>VLOOKUP($A41,'YTD Raw Data'!$B:$Q,13,FALSE)</f>
        <v>-1.1782139495200901</v>
      </c>
      <c r="K41" s="73">
        <f>VLOOKUP($A41,'YTD Raw Data'!$B:$Q,14,FALSE)</f>
        <v>-0.36625352417292201</v>
      </c>
      <c r="L41" s="73">
        <f>VLOOKUP($A41,'YTD Raw Data'!$B:$Q,15,FALSE)</f>
        <v>0.82164111558599495</v>
      </c>
      <c r="M41" s="76">
        <f>VLOOKUP($A41,'YTD Raw Data'!$B:$Q,16,FALSE)</f>
        <v>-0.63477877127315996</v>
      </c>
    </row>
    <row r="42" spans="1:13" x14ac:dyDescent="0.45">
      <c r="A42" s="87" t="s">
        <v>46</v>
      </c>
      <c r="B42" s="75">
        <f>VLOOKUP($A42,'YTD Raw Data'!$B:$Q,5,FALSE)</f>
        <v>43.503615173092399</v>
      </c>
      <c r="C42" s="94">
        <f>VLOOKUP($A42,'YTD Raw Data'!$B:$Q,6,FALSE)</f>
        <v>45.074229827031502</v>
      </c>
      <c r="D42" s="74">
        <f>VLOOKUP($A42,'YTD Raw Data'!$B:$Q,7,FALSE)</f>
        <v>105.309537070864</v>
      </c>
      <c r="E42" s="97">
        <f>VLOOKUP($A42,'YTD Raw Data'!$B:$Q,8,FALSE)</f>
        <v>103.881998926958</v>
      </c>
      <c r="F42" s="74">
        <f>VLOOKUP($A42,'YTD Raw Data'!$B:$Q,9,FALSE)</f>
        <v>45.813455747873903</v>
      </c>
      <c r="G42" s="105">
        <f>VLOOKUP($A42,'YTD Raw Data'!$B:$Q,10,FALSE)</f>
        <v>46.824010945251601</v>
      </c>
      <c r="H42" s="73">
        <f>VLOOKUP($A42,'YTD Raw Data'!$B:$Q,11,FALSE)</f>
        <v>-3.48450691218958</v>
      </c>
      <c r="I42" s="73">
        <f>VLOOKUP($A42,'YTD Raw Data'!$B:$Q,12,FALSE)</f>
        <v>1.37419202426959</v>
      </c>
      <c r="J42" s="94">
        <f>VLOOKUP($A42,'YTD Raw Data'!$B:$Q,13,FALSE)</f>
        <v>-2.15819870399242</v>
      </c>
      <c r="K42" s="73">
        <f>VLOOKUP($A42,'YTD Raw Data'!$B:$Q,14,FALSE)</f>
        <v>-2.6587270451513199</v>
      </c>
      <c r="L42" s="73">
        <f>VLOOKUP($A42,'YTD Raw Data'!$B:$Q,15,FALSE)</f>
        <v>-0.51156901705501301</v>
      </c>
      <c r="M42" s="76">
        <f>VLOOKUP($A42,'YTD Raw Data'!$B:$Q,16,FALSE)</f>
        <v>-3.9782502714846899</v>
      </c>
    </row>
    <row r="43" spans="1:13" x14ac:dyDescent="0.45">
      <c r="A43" s="87" t="s">
        <v>82</v>
      </c>
      <c r="B43" s="75">
        <f>VLOOKUP($A43,'YTD Raw Data'!$B:$Q,5,FALSE)</f>
        <v>43.939238996861</v>
      </c>
      <c r="C43" s="94">
        <f>VLOOKUP($A43,'YTD Raw Data'!$B:$Q,6,FALSE)</f>
        <v>42.970728557279998</v>
      </c>
      <c r="D43" s="74">
        <f>VLOOKUP($A43,'YTD Raw Data'!$B:$Q,7,FALSE)</f>
        <v>93.635807098028806</v>
      </c>
      <c r="E43" s="97">
        <f>VLOOKUP($A43,'YTD Raw Data'!$B:$Q,8,FALSE)</f>
        <v>93.542586450632896</v>
      </c>
      <c r="F43" s="74">
        <f>VLOOKUP($A43,'YTD Raw Data'!$B:$Q,9,FALSE)</f>
        <v>41.142861067442702</v>
      </c>
      <c r="G43" s="105">
        <f>VLOOKUP($A43,'YTD Raw Data'!$B:$Q,10,FALSE)</f>
        <v>40.195930909160502</v>
      </c>
      <c r="H43" s="73">
        <f>VLOOKUP($A43,'YTD Raw Data'!$B:$Q,11,FALSE)</f>
        <v>2.25388414881064</v>
      </c>
      <c r="I43" s="73">
        <f>VLOOKUP($A43,'YTD Raw Data'!$B:$Q,12,FALSE)</f>
        <v>9.9655836911391196E-2</v>
      </c>
      <c r="J43" s="94">
        <f>VLOOKUP($A43,'YTD Raw Data'!$B:$Q,13,FALSE)</f>
        <v>2.35578611283354</v>
      </c>
      <c r="K43" s="73">
        <f>VLOOKUP($A43,'YTD Raw Data'!$B:$Q,14,FALSE)</f>
        <v>2.7887127179661602</v>
      </c>
      <c r="L43" s="73">
        <f>VLOOKUP($A43,'YTD Raw Data'!$B:$Q,15,FALSE)</f>
        <v>0.42296251298912602</v>
      </c>
      <c r="M43" s="76">
        <f>VLOOKUP($A43,'YTD Raw Data'!$B:$Q,16,FALSE)</f>
        <v>2.6863797468354398</v>
      </c>
    </row>
    <row r="44" spans="1:13" x14ac:dyDescent="0.45">
      <c r="A44" s="87" t="s">
        <v>37</v>
      </c>
      <c r="B44" s="75">
        <f>VLOOKUP($A44,'YTD Raw Data'!$B:$Q,5,FALSE)</f>
        <v>50.483433511282698</v>
      </c>
      <c r="C44" s="94">
        <f>VLOOKUP($A44,'YTD Raw Data'!$B:$Q,6,FALSE)</f>
        <v>48.990709375804698</v>
      </c>
      <c r="D44" s="74">
        <f>VLOOKUP($A44,'YTD Raw Data'!$B:$Q,7,FALSE)</f>
        <v>100.255897496438</v>
      </c>
      <c r="E44" s="97">
        <f>VLOOKUP($A44,'YTD Raw Data'!$B:$Q,8,FALSE)</f>
        <v>96.434594557438004</v>
      </c>
      <c r="F44" s="74">
        <f>VLOOKUP($A44,'YTD Raw Data'!$B:$Q,9,FALSE)</f>
        <v>50.612619353754503</v>
      </c>
      <c r="G44" s="105">
        <f>VLOOKUP($A44,'YTD Raw Data'!$B:$Q,10,FALSE)</f>
        <v>47.24399195737</v>
      </c>
      <c r="H44" s="73">
        <f>VLOOKUP($A44,'YTD Raw Data'!$B:$Q,11,FALSE)</f>
        <v>3.0469535030149602</v>
      </c>
      <c r="I44" s="73">
        <f>VLOOKUP($A44,'YTD Raw Data'!$B:$Q,12,FALSE)</f>
        <v>3.9625851661821399</v>
      </c>
      <c r="J44" s="94">
        <f>VLOOKUP($A44,'YTD Raw Data'!$B:$Q,13,FALSE)</f>
        <v>7.1302767967280403</v>
      </c>
      <c r="K44" s="103">
        <f>VLOOKUP($A44,'YTD Raw Data'!$B:$Q,14,FALSE)</f>
        <v>8.6043500176033696</v>
      </c>
      <c r="L44" s="73">
        <f>VLOOKUP($A44,'YTD Raw Data'!$B:$Q,15,FALSE)</f>
        <v>1.3759632336918799</v>
      </c>
      <c r="M44" s="76">
        <f>VLOOKUP($A44,'YTD Raw Data'!$B:$Q,16,FALSE)</f>
        <v>4.4648416966560101</v>
      </c>
    </row>
    <row r="45" spans="1:13" x14ac:dyDescent="0.45">
      <c r="A45" s="87" t="s">
        <v>35</v>
      </c>
      <c r="B45" s="75">
        <f>VLOOKUP($A45,'YTD Raw Data'!$B:$Q,5,FALSE)</f>
        <v>57.024628836081803</v>
      </c>
      <c r="C45" s="94">
        <f>VLOOKUP($A45,'YTD Raw Data'!$B:$Q,6,FALSE)</f>
        <v>54.8248109192741</v>
      </c>
      <c r="D45" s="74">
        <f>VLOOKUP($A45,'YTD Raw Data'!$B:$Q,7,FALSE)</f>
        <v>140.250786866954</v>
      </c>
      <c r="E45" s="97">
        <f>VLOOKUP($A45,'YTD Raw Data'!$B:$Q,8,FALSE)</f>
        <v>144.74522104602701</v>
      </c>
      <c r="F45" s="74">
        <f>VLOOKUP($A45,'YTD Raw Data'!$B:$Q,9,FALSE)</f>
        <v>79.977490650564803</v>
      </c>
      <c r="G45" s="105">
        <f>VLOOKUP($A45,'YTD Raw Data'!$B:$Q,10,FALSE)</f>
        <v>79.356293753169695</v>
      </c>
      <c r="H45" s="73">
        <f>VLOOKUP($A45,'YTD Raw Data'!$B:$Q,11,FALSE)</f>
        <v>4.0124496189268601</v>
      </c>
      <c r="I45" s="73">
        <f>VLOOKUP($A45,'YTD Raw Data'!$B:$Q,12,FALSE)</f>
        <v>-3.1050656778809</v>
      </c>
      <c r="J45" s="94">
        <f>VLOOKUP($A45,'YTD Raw Data'!$B:$Q,13,FALSE)</f>
        <v>0.78279474508640101</v>
      </c>
      <c r="K45" s="73">
        <f>VLOOKUP($A45,'YTD Raw Data'!$B:$Q,14,FALSE)</f>
        <v>2.6828474342674302</v>
      </c>
      <c r="L45" s="73">
        <f>VLOOKUP($A45,'YTD Raw Data'!$B:$Q,15,FALSE)</f>
        <v>1.88529470132962</v>
      </c>
      <c r="M45" s="76">
        <f>VLOOKUP($A45,'YTD Raw Data'!$B:$Q,16,FALSE)</f>
        <v>5.9733908203156396</v>
      </c>
    </row>
    <row r="46" spans="1:13" x14ac:dyDescent="0.45">
      <c r="A46" s="87" t="s">
        <v>34</v>
      </c>
      <c r="B46" s="75">
        <f>VLOOKUP($A46,'YTD Raw Data'!$B:$Q,5,FALSE)</f>
        <v>53.4103881278538</v>
      </c>
      <c r="C46" s="94">
        <f>VLOOKUP($A46,'YTD Raw Data'!$B:$Q,6,FALSE)</f>
        <v>54.286640867393402</v>
      </c>
      <c r="D46" s="74">
        <f>VLOOKUP($A46,'YTD Raw Data'!$B:$Q,7,FALSE)</f>
        <v>103.271450423011</v>
      </c>
      <c r="E46" s="97">
        <f>VLOOKUP($A46,'YTD Raw Data'!$B:$Q,8,FALSE)</f>
        <v>104.30004170810101</v>
      </c>
      <c r="F46" s="74">
        <f>VLOOKUP($A46,'YTD Raw Data'!$B:$Q,9,FALSE)</f>
        <v>55.157682496194802</v>
      </c>
      <c r="G46" s="105">
        <f>VLOOKUP($A46,'YTD Raw Data'!$B:$Q,10,FALSE)</f>
        <v>56.620989066618598</v>
      </c>
      <c r="H46" s="73">
        <f>VLOOKUP($A46,'YTD Raw Data'!$B:$Q,11,FALSE)</f>
        <v>-1.61412223253967</v>
      </c>
      <c r="I46" s="73">
        <f>VLOOKUP($A46,'YTD Raw Data'!$B:$Q,12,FALSE)</f>
        <v>-0.98618492211957498</v>
      </c>
      <c r="J46" s="94">
        <f>VLOOKUP($A46,'YTD Raw Data'!$B:$Q,13,FALSE)</f>
        <v>-2.5843889245773601</v>
      </c>
      <c r="K46" s="73">
        <f>VLOOKUP($A46,'YTD Raw Data'!$B:$Q,14,FALSE)</f>
        <v>1.2492513950831099</v>
      </c>
      <c r="L46" s="73">
        <f>VLOOKUP($A46,'YTD Raw Data'!$B:$Q,15,FALSE)</f>
        <v>3.9353449383922001</v>
      </c>
      <c r="M46" s="76">
        <f>VLOOKUP($A46,'YTD Raw Data'!$B:$Q,16,FALSE)</f>
        <v>2.2577014282748098</v>
      </c>
    </row>
    <row r="47" spans="1:13" x14ac:dyDescent="0.45">
      <c r="A47" s="87" t="s">
        <v>39</v>
      </c>
      <c r="B47" s="75">
        <f>VLOOKUP($A47,'YTD Raw Data'!$B:$Q,5,FALSE)</f>
        <v>53.673312703462898</v>
      </c>
      <c r="C47" s="94">
        <f>VLOOKUP($A47,'YTD Raw Data'!$B:$Q,6,FALSE)</f>
        <v>52.412400249581196</v>
      </c>
      <c r="D47" s="74">
        <f>VLOOKUP($A47,'YTD Raw Data'!$B:$Q,7,FALSE)</f>
        <v>114.341616185592</v>
      </c>
      <c r="E47" s="97">
        <f>VLOOKUP($A47,'YTD Raw Data'!$B:$Q,8,FALSE)</f>
        <v>111.174187442434</v>
      </c>
      <c r="F47" s="74">
        <f>VLOOKUP($A47,'YTD Raw Data'!$B:$Q,9,FALSE)</f>
        <v>61.370933205486203</v>
      </c>
      <c r="G47" s="105">
        <f>VLOOKUP($A47,'YTD Raw Data'!$B:$Q,10,FALSE)</f>
        <v>58.2690600965485</v>
      </c>
      <c r="H47" s="73">
        <f>VLOOKUP($A47,'YTD Raw Data'!$B:$Q,11,FALSE)</f>
        <v>2.4057521652840399</v>
      </c>
      <c r="I47" s="73">
        <f>VLOOKUP($A47,'YTD Raw Data'!$B:$Q,12,FALSE)</f>
        <v>2.8490684897495901</v>
      </c>
      <c r="J47" s="94">
        <f>VLOOKUP($A47,'YTD Raw Data'!$B:$Q,13,FALSE)</f>
        <v>5.3233621819162096</v>
      </c>
      <c r="K47" s="73">
        <f>VLOOKUP($A47,'YTD Raw Data'!$B:$Q,14,FALSE)</f>
        <v>3.1661200226156501</v>
      </c>
      <c r="L47" s="73">
        <f>VLOOKUP($A47,'YTD Raw Data'!$B:$Q,15,FALSE)</f>
        <v>-2.0482085974188</v>
      </c>
      <c r="M47" s="76">
        <f>VLOOKUP($A47,'YTD Raw Data'!$B:$Q,16,FALSE)</f>
        <v>0.3082687451833</v>
      </c>
    </row>
    <row r="48" spans="1:13" x14ac:dyDescent="0.45">
      <c r="A48" s="87" t="s">
        <v>38</v>
      </c>
      <c r="B48" s="75">
        <f>VLOOKUP($A48,'YTD Raw Data'!$B:$Q,5,FALSE)</f>
        <v>45.603246483340897</v>
      </c>
      <c r="C48" s="94">
        <f>VLOOKUP($A48,'YTD Raw Data'!$B:$Q,6,FALSE)</f>
        <v>48.681437162792101</v>
      </c>
      <c r="D48" s="74">
        <f>VLOOKUP($A48,'YTD Raw Data'!$B:$Q,7,FALSE)</f>
        <v>102.535655554862</v>
      </c>
      <c r="E48" s="97">
        <f>VLOOKUP($A48,'YTD Raw Data'!$B:$Q,8,FALSE)</f>
        <v>102.52229950213</v>
      </c>
      <c r="F48" s="74">
        <f>VLOOKUP($A48,'YTD Raw Data'!$B:$Q,9,FALSE)</f>
        <v>46.759587735993499</v>
      </c>
      <c r="G48" s="105">
        <f>VLOOKUP($A48,'YTD Raw Data'!$B:$Q,10,FALSE)</f>
        <v>49.9093288099793</v>
      </c>
      <c r="H48" s="73">
        <f>VLOOKUP($A48,'YTD Raw Data'!$B:$Q,11,FALSE)</f>
        <v>-6.3231302501559004</v>
      </c>
      <c r="I48" s="73">
        <f>VLOOKUP($A48,'YTD Raw Data'!$B:$Q,12,FALSE)</f>
        <v>1.30274611442444E-2</v>
      </c>
      <c r="J48" s="94">
        <f>VLOOKUP($A48,'YTD Raw Data'!$B:$Q,13,FALSE)</f>
        <v>-6.3109265323480903</v>
      </c>
      <c r="K48" s="73">
        <f>VLOOKUP($A48,'YTD Raw Data'!$B:$Q,14,FALSE)</f>
        <v>-5.38027464285602</v>
      </c>
      <c r="L48" s="73">
        <f>VLOOKUP($A48,'YTD Raw Data'!$B:$Q,15,FALSE)</f>
        <v>0.99334090416999898</v>
      </c>
      <c r="M48" s="76">
        <f>VLOOKUP($A48,'YTD Raw Data'!$B:$Q,16,FALSE)</f>
        <v>-5.39259958518464</v>
      </c>
    </row>
    <row r="49" spans="1:13" x14ac:dyDescent="0.45">
      <c r="A49" s="87" t="s">
        <v>81</v>
      </c>
      <c r="B49" s="75">
        <f>VLOOKUP($A49,'YTD Raw Data'!$B:$Q,5,FALSE)</f>
        <v>51.441730014239603</v>
      </c>
      <c r="C49" s="94">
        <f>VLOOKUP($A49,'YTD Raw Data'!$B:$Q,6,FALSE)</f>
        <v>59.178595773687697</v>
      </c>
      <c r="D49" s="74">
        <f>VLOOKUP($A49,'YTD Raw Data'!$B:$Q,7,FALSE)</f>
        <v>118.734414701661</v>
      </c>
      <c r="E49" s="97">
        <f>VLOOKUP($A49,'YTD Raw Data'!$B:$Q,8,FALSE)</f>
        <v>119.67140277392301</v>
      </c>
      <c r="F49" s="74">
        <f>VLOOKUP($A49,'YTD Raw Data'!$B:$Q,9,FALSE)</f>
        <v>61.079037044816403</v>
      </c>
      <c r="G49" s="105">
        <f>VLOOKUP($A49,'YTD Raw Data'!$B:$Q,10,FALSE)</f>
        <v>70.819855704282006</v>
      </c>
      <c r="H49" s="73">
        <f>VLOOKUP($A49,'YTD Raw Data'!$B:$Q,11,FALSE)</f>
        <v>-13.0737569188623</v>
      </c>
      <c r="I49" s="73">
        <f>VLOOKUP($A49,'YTD Raw Data'!$B:$Q,12,FALSE)</f>
        <v>-0.78296740118629904</v>
      </c>
      <c r="J49" s="94">
        <f>VLOOKUP($A49,'YTD Raw Data'!$B:$Q,13,FALSE)</f>
        <v>-13.7543610652636</v>
      </c>
      <c r="K49" s="73">
        <f>VLOOKUP($A49,'YTD Raw Data'!$B:$Q,14,FALSE)</f>
        <v>-13.486329907515699</v>
      </c>
      <c r="L49" s="73">
        <f>VLOOKUP($A49,'YTD Raw Data'!$B:$Q,15,FALSE)</f>
        <v>0.31077647642064798</v>
      </c>
      <c r="M49" s="76">
        <f>VLOOKUP($A49,'YTD Raw Data'!$B:$Q,16,FALSE)</f>
        <v>-12.803610603529901</v>
      </c>
    </row>
    <row r="50" spans="1:13" x14ac:dyDescent="0.45">
      <c r="A50" s="86"/>
      <c r="B50" s="67"/>
      <c r="C50" s="68"/>
      <c r="D50" s="69"/>
      <c r="E50" s="69"/>
      <c r="F50" s="69"/>
      <c r="G50" s="69"/>
      <c r="H50" s="68"/>
      <c r="I50" s="68"/>
      <c r="J50" s="68"/>
      <c r="K50" s="68"/>
      <c r="L50" s="68"/>
      <c r="M50" s="70"/>
    </row>
    <row r="51" spans="1:13" x14ac:dyDescent="0.45">
      <c r="A51" s="85" t="s">
        <v>47</v>
      </c>
      <c r="B51" s="75">
        <f>VLOOKUP($A51,'YTD Raw Data'!$B:$Q,5,FALSE)</f>
        <v>48.280696915367898</v>
      </c>
      <c r="C51" s="73">
        <f>VLOOKUP($A51,'YTD Raw Data'!$B:$Q,6,FALSE)</f>
        <v>57.846657896227597</v>
      </c>
      <c r="D51" s="107">
        <f>VLOOKUP($A51,'YTD Raw Data'!$B:$Q,7,FALSE)</f>
        <v>106.12070373720501</v>
      </c>
      <c r="E51" s="74">
        <f>VLOOKUP($A51,'YTD Raw Data'!$B:$Q,8,FALSE)</f>
        <v>107.248961852245</v>
      </c>
      <c r="F51" s="107">
        <f>VLOOKUP($A51,'YTD Raw Data'!$B:$Q,9,FALSE)</f>
        <v>51.235815335815701</v>
      </c>
      <c r="G51" s="74">
        <f>VLOOKUP($A51,'YTD Raw Data'!$B:$Q,10,FALSE)</f>
        <v>62.039940059924298</v>
      </c>
      <c r="H51" s="100">
        <f>VLOOKUP($A51,'YTD Raw Data'!$B:$Q,11,FALSE)</f>
        <v>-16.536756536601001</v>
      </c>
      <c r="I51" s="73">
        <f>VLOOKUP($A51,'YTD Raw Data'!$B:$Q,12,FALSE)</f>
        <v>-1.05199910148757</v>
      </c>
      <c r="J51" s="73">
        <f>VLOOKUP($A51,'YTD Raw Data'!$B:$Q,13,FALSE)</f>
        <v>-17.414789107908302</v>
      </c>
      <c r="K51" s="103">
        <f>VLOOKUP($A51,'YTD Raw Data'!$B:$Q,14,FALSE)</f>
        <v>-15.1896196565836</v>
      </c>
      <c r="L51" s="73">
        <f>VLOOKUP($A51,'YTD Raw Data'!$B:$Q,15,FALSE)</f>
        <v>2.6943921645149702</v>
      </c>
      <c r="M51" s="76">
        <f>VLOOKUP($A51,'YTD Raw Data'!$B:$Q,16,FALSE)</f>
        <v>-14.2879294444731</v>
      </c>
    </row>
    <row r="52" spans="1:13" x14ac:dyDescent="0.45">
      <c r="A52" s="86"/>
      <c r="B52" s="67"/>
      <c r="C52" s="68"/>
      <c r="D52" s="69"/>
      <c r="E52" s="69"/>
      <c r="F52" s="69"/>
      <c r="G52" s="69"/>
      <c r="H52" s="68"/>
      <c r="I52" s="68"/>
      <c r="J52" s="68"/>
      <c r="K52" s="68"/>
      <c r="L52" s="68"/>
      <c r="M52" s="70"/>
    </row>
    <row r="53" spans="1:13" x14ac:dyDescent="0.45">
      <c r="A53" s="85" t="s">
        <v>48</v>
      </c>
      <c r="B53" s="75">
        <f>VLOOKUP($A53,'YTD Raw Data'!$B:$Q,5,FALSE)</f>
        <v>61.836774203110103</v>
      </c>
      <c r="C53" s="94">
        <f>VLOOKUP($A53,'YTD Raw Data'!$B:$Q,6,FALSE)</f>
        <v>60.707472931079501</v>
      </c>
      <c r="D53" s="74">
        <f>VLOOKUP($A53,'YTD Raw Data'!$B:$Q,7,FALSE)</f>
        <v>116.864047180493</v>
      </c>
      <c r="E53" s="97">
        <f>VLOOKUP($A53,'YTD Raw Data'!$B:$Q,8,FALSE)</f>
        <v>114.62304558611901</v>
      </c>
      <c r="F53" s="74">
        <f>VLOOKUP($A53,'YTD Raw Data'!$B:$Q,9,FALSE)</f>
        <v>72.264956979617807</v>
      </c>
      <c r="G53" s="105">
        <f>VLOOKUP($A53,'YTD Raw Data'!$B:$Q,10,FALSE)</f>
        <v>69.584754371972593</v>
      </c>
      <c r="H53" s="73">
        <f>VLOOKUP($A53,'YTD Raw Data'!$B:$Q,11,FALSE)</f>
        <v>1.8602343624362401</v>
      </c>
      <c r="I53" s="73">
        <f>VLOOKUP($A53,'YTD Raw Data'!$B:$Q,12,FALSE)</f>
        <v>1.95510560979627</v>
      </c>
      <c r="J53" s="94">
        <f>VLOOKUP($A53,'YTD Raw Data'!$B:$Q,13,FALSE)</f>
        <v>3.8517095186078598</v>
      </c>
      <c r="K53" s="73">
        <f>VLOOKUP($A53,'YTD Raw Data'!$B:$Q,14,FALSE)</f>
        <v>7.8240542993361002</v>
      </c>
      <c r="L53" s="73">
        <f>VLOOKUP($A53,'YTD Raw Data'!$B:$Q,15,FALSE)</f>
        <v>3.82501626515496</v>
      </c>
      <c r="M53" s="76">
        <f>VLOOKUP($A53,'YTD Raw Data'!$B:$Q,16,FALSE)</f>
        <v>5.7564048945243904</v>
      </c>
    </row>
    <row r="54" spans="1:13" x14ac:dyDescent="0.45">
      <c r="A54" s="87" t="s">
        <v>64</v>
      </c>
      <c r="B54" s="75">
        <f>VLOOKUP($A54,'YTD Raw Data'!$B:$Q,5,FALSE)</f>
        <v>64.1347722889778</v>
      </c>
      <c r="C54" s="94">
        <f>VLOOKUP($A54,'YTD Raw Data'!$B:$Q,6,FALSE)</f>
        <v>62.468105622311199</v>
      </c>
      <c r="D54" s="74">
        <f>VLOOKUP($A54,'YTD Raw Data'!$B:$Q,7,FALSE)</f>
        <v>191.007054177051</v>
      </c>
      <c r="E54" s="97">
        <f>VLOOKUP($A54,'YTD Raw Data'!$B:$Q,8,FALSE)</f>
        <v>187.58809545295301</v>
      </c>
      <c r="F54" s="74">
        <f>VLOOKUP($A54,'YTD Raw Data'!$B:$Q,9,FALSE)</f>
        <v>122.501939252336</v>
      </c>
      <c r="G54" s="105">
        <f>VLOOKUP($A54,'YTD Raw Data'!$B:$Q,10,FALSE)</f>
        <v>117.182729602432</v>
      </c>
      <c r="H54" s="73">
        <f>VLOOKUP($A54,'YTD Raw Data'!$B:$Q,11,FALSE)</f>
        <v>2.6680281882461898</v>
      </c>
      <c r="I54" s="73">
        <f>VLOOKUP($A54,'YTD Raw Data'!$B:$Q,12,FALSE)</f>
        <v>1.82258832355137</v>
      </c>
      <c r="J54" s="94">
        <f>VLOOKUP($A54,'YTD Raw Data'!$B:$Q,13,FALSE)</f>
        <v>4.5392436820255897</v>
      </c>
      <c r="K54" s="73">
        <f>VLOOKUP($A54,'YTD Raw Data'!$B:$Q,14,FALSE)</f>
        <v>4.5392436820255897</v>
      </c>
      <c r="L54" s="73">
        <f>VLOOKUP($A54,'YTD Raw Data'!$B:$Q,15,FALSE)</f>
        <v>0</v>
      </c>
      <c r="M54" s="76">
        <f>VLOOKUP($A54,'YTD Raw Data'!$B:$Q,16,FALSE)</f>
        <v>2.6680281882461898</v>
      </c>
    </row>
    <row r="55" spans="1:13" x14ac:dyDescent="0.45">
      <c r="A55" s="87" t="s">
        <v>31</v>
      </c>
      <c r="B55" s="75">
        <f>VLOOKUP($A55,'YTD Raw Data'!$B:$Q,5,FALSE)</f>
        <v>60.537692652318398</v>
      </c>
      <c r="C55" s="94">
        <f>VLOOKUP($A55,'YTD Raw Data'!$B:$Q,6,FALSE)</f>
        <v>58.738606768756398</v>
      </c>
      <c r="D55" s="74">
        <f>VLOOKUP($A55,'YTD Raw Data'!$B:$Q,7,FALSE)</f>
        <v>112.83149373626701</v>
      </c>
      <c r="E55" s="97">
        <f>VLOOKUP($A55,'YTD Raw Data'!$B:$Q,8,FALSE)</f>
        <v>110.25169805008601</v>
      </c>
      <c r="F55" s="74">
        <f>VLOOKUP($A55,'YTD Raw Data'!$B:$Q,9,FALSE)</f>
        <v>68.305582893081606</v>
      </c>
      <c r="G55" s="105">
        <f>VLOOKUP($A55,'YTD Raw Data'!$B:$Q,10,FALSE)</f>
        <v>64.7603113735167</v>
      </c>
      <c r="H55" s="73">
        <f>VLOOKUP($A55,'YTD Raw Data'!$B:$Q,11,FALSE)</f>
        <v>3.0628678181704299</v>
      </c>
      <c r="I55" s="73">
        <f>VLOOKUP($A55,'YTD Raw Data'!$B:$Q,12,FALSE)</f>
        <v>2.33991469683273</v>
      </c>
      <c r="J55" s="94">
        <f>VLOOKUP($A55,'YTD Raw Data'!$B:$Q,13,FALSE)</f>
        <v>5.4744510092251</v>
      </c>
      <c r="K55" s="73">
        <f>VLOOKUP($A55,'YTD Raw Data'!$B:$Q,14,FALSE)</f>
        <v>6.3445567855912897</v>
      </c>
      <c r="L55" s="73">
        <f>VLOOKUP($A55,'YTD Raw Data'!$B:$Q,15,FALSE)</f>
        <v>0.82494458898874401</v>
      </c>
      <c r="M55" s="76">
        <f>VLOOKUP($A55,'YTD Raw Data'!$B:$Q,16,FALSE)</f>
        <v>3.9130793694930501</v>
      </c>
    </row>
    <row r="56" spans="1:13" x14ac:dyDescent="0.45">
      <c r="A56" s="87" t="s">
        <v>83</v>
      </c>
      <c r="B56" s="75">
        <f>VLOOKUP($A56,'YTD Raw Data'!$B:$Q,5,FALSE)</f>
        <v>66.239754098360606</v>
      </c>
      <c r="C56" s="94">
        <f>VLOOKUP($A56,'YTD Raw Data'!$B:$Q,6,FALSE)</f>
        <v>67.903151163279901</v>
      </c>
      <c r="D56" s="74">
        <f>VLOOKUP($A56,'YTD Raw Data'!$B:$Q,7,FALSE)</f>
        <v>108.99208192260301</v>
      </c>
      <c r="E56" s="97">
        <f>VLOOKUP($A56,'YTD Raw Data'!$B:$Q,8,FALSE)</f>
        <v>108.655423143885</v>
      </c>
      <c r="F56" s="74">
        <f>VLOOKUP($A56,'YTD Raw Data'!$B:$Q,9,FALSE)</f>
        <v>72.1960870522161</v>
      </c>
      <c r="G56" s="105">
        <f>VLOOKUP($A56,'YTD Raw Data'!$B:$Q,10,FALSE)</f>
        <v>73.780456224494003</v>
      </c>
      <c r="H56" s="73">
        <f>VLOOKUP($A56,'YTD Raw Data'!$B:$Q,11,FALSE)</f>
        <v>-2.44966107820157</v>
      </c>
      <c r="I56" s="73">
        <f>VLOOKUP($A56,'YTD Raw Data'!$B:$Q,12,FALSE)</f>
        <v>0.30984075067447298</v>
      </c>
      <c r="J56" s="94">
        <f>VLOOKUP($A56,'YTD Raw Data'!$B:$Q,13,FALSE)</f>
        <v>-2.1474103758007699</v>
      </c>
      <c r="K56" s="73">
        <f>VLOOKUP($A56,'YTD Raw Data'!$B:$Q,14,FALSE)</f>
        <v>8.4863242785518</v>
      </c>
      <c r="L56" s="73">
        <f>VLOOKUP($A56,'YTD Raw Data'!$B:$Q,15,FALSE)</f>
        <v>10.867095797046501</v>
      </c>
      <c r="M56" s="76">
        <f>VLOOKUP($A56,'YTD Raw Data'!$B:$Q,16,FALSE)</f>
        <v>8.1512277027738698</v>
      </c>
    </row>
    <row r="57" spans="1:13" x14ac:dyDescent="0.45">
      <c r="A57" s="87" t="s">
        <v>32</v>
      </c>
      <c r="B57" s="75">
        <f>VLOOKUP($A57,'YTD Raw Data'!$B:$Q,5,FALSE)</f>
        <v>59.052922139729603</v>
      </c>
      <c r="C57" s="94">
        <f>VLOOKUP($A57,'YTD Raw Data'!$B:$Q,6,FALSE)</f>
        <v>58.916413566185703</v>
      </c>
      <c r="D57" s="74">
        <f>VLOOKUP($A57,'YTD Raw Data'!$B:$Q,7,FALSE)</f>
        <v>96.448557078920899</v>
      </c>
      <c r="E57" s="97">
        <f>VLOOKUP($A57,'YTD Raw Data'!$B:$Q,8,FALSE)</f>
        <v>95.591657431681298</v>
      </c>
      <c r="F57" s="74">
        <f>VLOOKUP($A57,'YTD Raw Data'!$B:$Q,9,FALSE)</f>
        <v>56.955691316707899</v>
      </c>
      <c r="G57" s="105">
        <f>VLOOKUP($A57,'YTD Raw Data'!$B:$Q,10,FALSE)</f>
        <v>56.3191762272209</v>
      </c>
      <c r="H57" s="73">
        <f>VLOOKUP($A57,'YTD Raw Data'!$B:$Q,11,FALSE)</f>
        <v>0.231698715656802</v>
      </c>
      <c r="I57" s="73">
        <f>VLOOKUP($A57,'YTD Raw Data'!$B:$Q,12,FALSE)</f>
        <v>0.896416769268779</v>
      </c>
      <c r="J57" s="94">
        <f>VLOOKUP($A57,'YTD Raw Data'!$B:$Q,13,FALSE)</f>
        <v>1.1301924710669</v>
      </c>
      <c r="K57" s="73">
        <f>VLOOKUP($A57,'YTD Raw Data'!$B:$Q,14,FALSE)</f>
        <v>0.84223634216295995</v>
      </c>
      <c r="L57" s="73">
        <f>VLOOKUP($A57,'YTD Raw Data'!$B:$Q,15,FALSE)</f>
        <v>-0.28473804100227701</v>
      </c>
      <c r="M57" s="76">
        <f>VLOOKUP($A57,'YTD Raw Data'!$B:$Q,16,FALSE)</f>
        <v>-5.3699059729464101E-2</v>
      </c>
    </row>
    <row r="58" spans="1:13" ht="16.5" thickBot="1" x14ac:dyDescent="0.5">
      <c r="A58" s="87" t="s">
        <v>33</v>
      </c>
      <c r="B58" s="77">
        <f>VLOOKUP($A58,'YTD Raw Data'!$B:$Q,5,FALSE)</f>
        <v>62.074906367041102</v>
      </c>
      <c r="C58" s="95">
        <f>VLOOKUP($A58,'YTD Raw Data'!$B:$Q,6,FALSE)</f>
        <v>60.546666666666603</v>
      </c>
      <c r="D58" s="79">
        <f>VLOOKUP($A58,'YTD Raw Data'!$B:$Q,7,FALSE)</f>
        <v>99.168881065802694</v>
      </c>
      <c r="E58" s="98">
        <f>VLOOKUP($A58,'YTD Raw Data'!$B:$Q,8,FALSE)</f>
        <v>94.451781040117694</v>
      </c>
      <c r="F58" s="79">
        <f>VLOOKUP($A58,'YTD Raw Data'!$B:$Q,9,FALSE)</f>
        <v>61.558990066839499</v>
      </c>
      <c r="G58" s="106">
        <f>VLOOKUP($A58,'YTD Raw Data'!$B:$Q,10,FALSE)</f>
        <v>57.187405027089902</v>
      </c>
      <c r="H58" s="78">
        <f>VLOOKUP($A58,'YTD Raw Data'!$B:$Q,11,FALSE)</f>
        <v>2.5240690933294401</v>
      </c>
      <c r="I58" s="78">
        <f>VLOOKUP($A58,'YTD Raw Data'!$B:$Q,12,FALSE)</f>
        <v>4.9941885412213702</v>
      </c>
      <c r="J58" s="95">
        <f>VLOOKUP($A58,'YTD Raw Data'!$B:$Q,13,FALSE)</f>
        <v>7.6443144039823698</v>
      </c>
      <c r="K58" s="78">
        <f>VLOOKUP($A58,'YTD Raw Data'!$B:$Q,14,FALSE)</f>
        <v>18.613782633721499</v>
      </c>
      <c r="L58" s="78">
        <f>VLOOKUP($A58,'YTD Raw Data'!$B:$Q,15,FALSE)</f>
        <v>10.190476190476099</v>
      </c>
      <c r="M58" s="80">
        <f>VLOOKUP($A58,'YTD Raw Data'!$B:$Q,16,FALSE)</f>
        <v>12.971759943792501</v>
      </c>
    </row>
    <row r="59" spans="1:13" ht="54.65" customHeight="1" thickBot="1" x14ac:dyDescent="0.5">
      <c r="A59" s="141" t="s">
        <v>86</v>
      </c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3"/>
    </row>
    <row r="60" spans="1:13" ht="20.149999999999999" customHeight="1" x14ac:dyDescent="0.45">
      <c r="A60" s="89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</row>
    <row r="67" spans="6:6" x14ac:dyDescent="0.45">
      <c r="F67" s="47"/>
    </row>
  </sheetData>
  <sheetProtection algorithmName="SHA-512" hashValue="7S2jS9P/ofq9DSURO8fQXMhgAyOFgfXXBnij3HaMkkiI1lWpr3UVoNgnK/GiOPcy2/CYxip0l8cEAHzBetb5wA==" saltValue="6R/IrHoZkjVTr29q8PpKgQ==" spinCount="100000" sheet="1" formatCells="0" formatColumns="0" formatRows="0"/>
  <mergeCells count="7">
    <mergeCell ref="A59:M59"/>
    <mergeCell ref="A1:A3"/>
    <mergeCell ref="B1:M1"/>
    <mergeCell ref="B2:C2"/>
    <mergeCell ref="D2:E2"/>
    <mergeCell ref="F2:G2"/>
    <mergeCell ref="H2:M2"/>
  </mergeCells>
  <pageMargins left="0.7" right="0.7" top="0.75" bottom="0.75" header="0.3" footer="0.3"/>
  <pageSetup scale="4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A54F0F"/>
  </sheetPr>
  <dimension ref="A1:R62"/>
  <sheetViews>
    <sheetView workbookViewId="0">
      <pane xSplit="1" topLeftCell="B1" activePane="topRight" state="frozen"/>
      <selection activeCell="T6" sqref="T6"/>
      <selection pane="topRight" activeCell="T6" sqref="T6"/>
    </sheetView>
  </sheetViews>
  <sheetFormatPr defaultColWidth="8.81640625" defaultRowHeight="12.5" x14ac:dyDescent="0.25"/>
  <cols>
    <col min="1" max="1" width="38.453125" customWidth="1"/>
    <col min="2" max="2" width="21.7265625" customWidth="1"/>
    <col min="12" max="12" width="12.1796875" customWidth="1"/>
  </cols>
  <sheetData>
    <row r="1" spans="1:18" ht="25" x14ac:dyDescent="0.5">
      <c r="A1" s="108" t="s">
        <v>87</v>
      </c>
      <c r="B1" s="45"/>
      <c r="C1" s="44" t="s">
        <v>60</v>
      </c>
      <c r="D1" s="46"/>
      <c r="E1" s="1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</row>
    <row r="2" spans="1:18" ht="25" x14ac:dyDescent="0.5">
      <c r="A2" s="24"/>
      <c r="B2" s="1"/>
      <c r="C2" s="22"/>
      <c r="D2" s="23"/>
      <c r="E2" s="1"/>
      <c r="F2" s="16"/>
      <c r="G2" s="16"/>
      <c r="H2" s="16"/>
      <c r="I2" s="1"/>
      <c r="J2" s="1"/>
      <c r="K2" s="1"/>
      <c r="L2" s="1"/>
      <c r="M2" s="1"/>
      <c r="N2" s="1"/>
      <c r="O2" s="1"/>
      <c r="P2" s="1"/>
      <c r="Q2" s="1"/>
    </row>
    <row r="3" spans="1:18" x14ac:dyDescent="0.25">
      <c r="A3" s="25"/>
      <c r="B3" s="1"/>
      <c r="C3" s="25"/>
      <c r="D3" s="26"/>
      <c r="E3" s="1"/>
      <c r="F3" s="1"/>
      <c r="G3" s="16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8" x14ac:dyDescent="0.25">
      <c r="A4" s="1"/>
      <c r="B4" s="1"/>
      <c r="C4" s="1"/>
      <c r="D4" s="16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8" x14ac:dyDescent="0.25">
      <c r="A5" s="1"/>
      <c r="B5" s="1"/>
      <c r="C5" s="1"/>
      <c r="D5" s="16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8" ht="13" x14ac:dyDescent="0.25">
      <c r="A6" s="2"/>
      <c r="B6" s="27"/>
      <c r="C6" s="144" t="s">
        <v>0</v>
      </c>
      <c r="D6" s="145"/>
      <c r="E6" s="28"/>
      <c r="F6" s="148" t="s">
        <v>88</v>
      </c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</row>
    <row r="7" spans="1:18" ht="13" x14ac:dyDescent="0.3">
      <c r="A7" s="4"/>
      <c r="B7" s="29"/>
      <c r="C7" s="3"/>
      <c r="D7" s="17"/>
      <c r="E7" s="30"/>
      <c r="F7" s="146" t="s">
        <v>1</v>
      </c>
      <c r="G7" s="147"/>
      <c r="H7" s="146" t="s">
        <v>2</v>
      </c>
      <c r="I7" s="147"/>
      <c r="J7" s="146" t="s">
        <v>3</v>
      </c>
      <c r="K7" s="147"/>
      <c r="L7" s="49" t="s">
        <v>89</v>
      </c>
      <c r="M7" s="50"/>
      <c r="N7" s="50"/>
      <c r="O7" s="50"/>
      <c r="P7" s="50"/>
      <c r="Q7" s="51"/>
    </row>
    <row r="8" spans="1:18" x14ac:dyDescent="0.25">
      <c r="A8" s="6"/>
      <c r="B8" s="31"/>
      <c r="C8" s="5" t="s">
        <v>4</v>
      </c>
      <c r="D8" s="5" t="s">
        <v>5</v>
      </c>
      <c r="E8" s="32"/>
      <c r="F8" s="5">
        <v>2026</v>
      </c>
      <c r="G8" s="52">
        <v>2025</v>
      </c>
      <c r="H8" s="5">
        <v>2026</v>
      </c>
      <c r="I8" s="52">
        <v>2025</v>
      </c>
      <c r="J8" s="5">
        <v>2026</v>
      </c>
      <c r="K8" s="52">
        <v>2025</v>
      </c>
      <c r="L8" s="5" t="s">
        <v>6</v>
      </c>
      <c r="M8" s="53" t="s">
        <v>2</v>
      </c>
      <c r="N8" s="53" t="s">
        <v>3</v>
      </c>
      <c r="O8" s="54" t="s">
        <v>7</v>
      </c>
      <c r="P8" s="54" t="s">
        <v>8</v>
      </c>
      <c r="Q8" s="55" t="s">
        <v>9</v>
      </c>
    </row>
    <row r="9" spans="1:18" x14ac:dyDescent="0.25">
      <c r="A9" s="33" t="s">
        <v>10</v>
      </c>
      <c r="B9" s="19" t="s">
        <v>10</v>
      </c>
      <c r="C9" s="34" t="s">
        <v>11</v>
      </c>
      <c r="D9" s="35" t="s">
        <v>12</v>
      </c>
      <c r="E9" s="19"/>
      <c r="F9" s="109">
        <v>64.851288890393903</v>
      </c>
      <c r="G9" s="110">
        <v>63.584723191122002</v>
      </c>
      <c r="H9" s="111">
        <v>168.05537407001501</v>
      </c>
      <c r="I9" s="112">
        <v>161.907219194101</v>
      </c>
      <c r="J9" s="111">
        <v>108.986076133978</v>
      </c>
      <c r="K9" s="112">
        <v>102.948257151012</v>
      </c>
      <c r="L9" s="109">
        <v>1.99193396732255</v>
      </c>
      <c r="M9" s="110">
        <v>3.7973321427645099</v>
      </c>
      <c r="N9" s="110">
        <v>5.8649064588908502</v>
      </c>
      <c r="O9" s="110">
        <v>6.4483798564553201</v>
      </c>
      <c r="P9" s="110">
        <v>0.55114902292106305</v>
      </c>
      <c r="Q9" s="110">
        <v>2.5540615148417398</v>
      </c>
      <c r="R9" s="58"/>
    </row>
    <row r="10" spans="1:18" x14ac:dyDescent="0.25">
      <c r="A10" s="36"/>
      <c r="B10" s="19"/>
      <c r="C10" s="37"/>
      <c r="D10" s="38"/>
      <c r="E10" s="1"/>
      <c r="F10" s="113"/>
      <c r="G10" s="113"/>
      <c r="H10" s="113"/>
      <c r="I10" s="113"/>
      <c r="J10" s="90"/>
      <c r="K10" s="90"/>
      <c r="L10" s="113"/>
      <c r="M10" s="113"/>
      <c r="N10" s="113"/>
      <c r="O10" s="113"/>
      <c r="P10" s="113"/>
      <c r="Q10" s="113"/>
      <c r="R10" s="57"/>
    </row>
    <row r="11" spans="1:18" x14ac:dyDescent="0.25">
      <c r="A11" s="33" t="s">
        <v>13</v>
      </c>
      <c r="B11" s="19" t="s">
        <v>13</v>
      </c>
      <c r="C11" s="34" t="s">
        <v>11</v>
      </c>
      <c r="D11" s="35" t="s">
        <v>12</v>
      </c>
      <c r="E11" s="19"/>
      <c r="F11" s="109">
        <v>66.434720343073195</v>
      </c>
      <c r="G11" s="110">
        <v>63.307786839013097</v>
      </c>
      <c r="H11" s="111">
        <v>136.38069319643799</v>
      </c>
      <c r="I11" s="112">
        <v>131.366201908363</v>
      </c>
      <c r="J11" s="111">
        <v>90.604132126998806</v>
      </c>
      <c r="K11" s="112">
        <v>83.1650350826542</v>
      </c>
      <c r="L11" s="109">
        <v>4.9392557538168997</v>
      </c>
      <c r="M11" s="110">
        <v>3.8171852540682001</v>
      </c>
      <c r="N11" s="110">
        <v>8.9449815501805201</v>
      </c>
      <c r="O11" s="110">
        <v>9.9665620103576806</v>
      </c>
      <c r="P11" s="110">
        <v>0.93770309163494503</v>
      </c>
      <c r="Q11" s="110">
        <v>5.9232743993591397</v>
      </c>
      <c r="R11" s="58"/>
    </row>
    <row r="12" spans="1:18" x14ac:dyDescent="0.25">
      <c r="A12" s="36"/>
      <c r="B12" s="19"/>
      <c r="C12" s="37"/>
      <c r="D12" s="38"/>
      <c r="E12" s="1"/>
      <c r="F12" s="114"/>
      <c r="G12" s="114"/>
      <c r="H12" s="115"/>
      <c r="I12" s="115"/>
      <c r="J12" s="115"/>
      <c r="K12" s="115"/>
      <c r="L12" s="114"/>
      <c r="M12" s="114"/>
      <c r="N12" s="114"/>
      <c r="O12" s="114"/>
      <c r="P12" s="114"/>
      <c r="Q12" s="114"/>
      <c r="R12" s="57"/>
    </row>
    <row r="13" spans="1:18" ht="13" x14ac:dyDescent="0.3">
      <c r="A13" s="39" t="s">
        <v>14</v>
      </c>
      <c r="B13" s="19"/>
      <c r="C13" s="7"/>
      <c r="D13" s="18"/>
      <c r="E13" s="1"/>
      <c r="F13" s="116"/>
      <c r="G13" s="116"/>
      <c r="H13" s="117"/>
      <c r="I13" s="117"/>
      <c r="J13" s="117"/>
      <c r="K13" s="117"/>
      <c r="L13" s="116"/>
      <c r="M13" s="116"/>
      <c r="N13" s="116"/>
      <c r="O13" s="116"/>
      <c r="P13" s="116"/>
      <c r="Q13" s="116"/>
      <c r="R13" s="57"/>
    </row>
    <row r="14" spans="1:18" x14ac:dyDescent="0.25">
      <c r="A14" s="33" t="s">
        <v>15</v>
      </c>
      <c r="B14" s="19" t="s">
        <v>15</v>
      </c>
      <c r="C14" s="34" t="s">
        <v>11</v>
      </c>
      <c r="D14" s="35" t="s">
        <v>12</v>
      </c>
      <c r="E14" s="19"/>
      <c r="F14" s="109">
        <v>64.952028522498495</v>
      </c>
      <c r="G14" s="110">
        <v>60.1522651489257</v>
      </c>
      <c r="H14" s="111">
        <v>119.245984256735</v>
      </c>
      <c r="I14" s="112">
        <v>116.333545167663</v>
      </c>
      <c r="J14" s="111">
        <v>77.452685706369095</v>
      </c>
      <c r="K14" s="112">
        <v>69.977262546398293</v>
      </c>
      <c r="L14" s="109">
        <v>7.9793559921467603</v>
      </c>
      <c r="M14" s="110">
        <v>2.5035247441953299</v>
      </c>
      <c r="N14" s="110">
        <v>10.6826458880329</v>
      </c>
      <c r="O14" s="110">
        <v>9.7597462314762193</v>
      </c>
      <c r="P14" s="110">
        <v>-0.83382507632706404</v>
      </c>
      <c r="Q14" s="110">
        <v>7.0789970446277701</v>
      </c>
      <c r="R14" s="58"/>
    </row>
    <row r="15" spans="1:18" x14ac:dyDescent="0.25">
      <c r="A15" s="40" t="s">
        <v>16</v>
      </c>
      <c r="B15" s="19" t="s">
        <v>48</v>
      </c>
      <c r="C15" s="41" t="s">
        <v>11</v>
      </c>
      <c r="D15" s="42" t="s">
        <v>12</v>
      </c>
      <c r="E15" s="19"/>
      <c r="F15" s="118">
        <v>70.742592003351007</v>
      </c>
      <c r="G15" s="119">
        <v>70.380965145207298</v>
      </c>
      <c r="H15" s="120">
        <v>126.597418504242</v>
      </c>
      <c r="I15" s="121">
        <v>123.671017054365</v>
      </c>
      <c r="J15" s="120">
        <v>89.558295259231201</v>
      </c>
      <c r="K15" s="121">
        <v>87.040855407756098</v>
      </c>
      <c r="L15" s="118">
        <v>0.51381344003682305</v>
      </c>
      <c r="M15" s="119">
        <v>2.3662791166269099</v>
      </c>
      <c r="N15" s="119">
        <v>2.8922508167937502</v>
      </c>
      <c r="O15" s="119">
        <v>6.9935129565958301</v>
      </c>
      <c r="P15" s="119">
        <v>3.98597766813814</v>
      </c>
      <c r="Q15" s="119">
        <v>4.5202715971507201</v>
      </c>
      <c r="R15" s="58"/>
    </row>
    <row r="16" spans="1:18" x14ac:dyDescent="0.25">
      <c r="A16" s="40" t="s">
        <v>17</v>
      </c>
      <c r="B16" s="19" t="s">
        <v>17</v>
      </c>
      <c r="C16" s="41" t="s">
        <v>11</v>
      </c>
      <c r="D16" s="42" t="s">
        <v>12</v>
      </c>
      <c r="E16" s="19"/>
      <c r="F16" s="122">
        <v>56.427390157779399</v>
      </c>
      <c r="G16" s="123">
        <v>55.218002444751299</v>
      </c>
      <c r="H16" s="124">
        <v>114.559142680834</v>
      </c>
      <c r="I16" s="125">
        <v>114.122214753875</v>
      </c>
      <c r="J16" s="124">
        <v>64.642734401921601</v>
      </c>
      <c r="K16" s="125">
        <v>63.016007332799497</v>
      </c>
      <c r="L16" s="122">
        <v>2.1902054755389102</v>
      </c>
      <c r="M16" s="123">
        <v>0.38285966312578601</v>
      </c>
      <c r="N16" s="123">
        <v>2.5814505519701099</v>
      </c>
      <c r="O16" s="123">
        <v>3.4717338743142498</v>
      </c>
      <c r="P16" s="123">
        <v>0.86787944365546299</v>
      </c>
      <c r="Q16" s="123">
        <v>3.0770932622903899</v>
      </c>
      <c r="R16" s="58"/>
    </row>
    <row r="17" spans="1:18" x14ac:dyDescent="0.25">
      <c r="A17" s="40" t="s">
        <v>18</v>
      </c>
      <c r="B17" s="19" t="s">
        <v>18</v>
      </c>
      <c r="C17" s="41" t="s">
        <v>11</v>
      </c>
      <c r="D17" s="42" t="s">
        <v>12</v>
      </c>
      <c r="E17" s="19"/>
      <c r="F17" s="118">
        <v>73.948803417283301</v>
      </c>
      <c r="G17" s="119">
        <v>70.506981316039102</v>
      </c>
      <c r="H17" s="120">
        <v>206.74076586360701</v>
      </c>
      <c r="I17" s="121">
        <v>201.77873864767599</v>
      </c>
      <c r="J17" s="120">
        <v>152.88232253186499</v>
      </c>
      <c r="K17" s="121">
        <v>142.26809755805601</v>
      </c>
      <c r="L17" s="118">
        <v>4.8815337672969497</v>
      </c>
      <c r="M17" s="119">
        <v>2.4591427467468598</v>
      </c>
      <c r="N17" s="119">
        <v>7.4607203976122998</v>
      </c>
      <c r="O17" s="119">
        <v>7.9585998804032698</v>
      </c>
      <c r="P17" s="119">
        <v>0.46331299562182399</v>
      </c>
      <c r="Q17" s="119">
        <v>5.3674635432483297</v>
      </c>
      <c r="R17" s="58"/>
    </row>
    <row r="18" spans="1:18" x14ac:dyDescent="0.25">
      <c r="A18" s="36"/>
      <c r="B18" s="19"/>
      <c r="C18" s="37"/>
      <c r="D18" s="38"/>
      <c r="E18" s="1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57"/>
    </row>
    <row r="19" spans="1:18" ht="13" x14ac:dyDescent="0.3">
      <c r="A19" s="39" t="s">
        <v>19</v>
      </c>
      <c r="B19" s="19"/>
      <c r="C19" s="7"/>
      <c r="D19" s="18"/>
      <c r="E19" s="1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57"/>
    </row>
    <row r="20" spans="1:18" x14ac:dyDescent="0.25">
      <c r="A20" s="33" t="s">
        <v>20</v>
      </c>
      <c r="B20" s="19" t="s">
        <v>20</v>
      </c>
      <c r="C20" s="34" t="s">
        <v>11</v>
      </c>
      <c r="D20" s="35" t="s">
        <v>12</v>
      </c>
      <c r="E20" s="19"/>
      <c r="F20" s="109">
        <v>81.706621392190101</v>
      </c>
      <c r="G20" s="110">
        <v>76.980587886350094</v>
      </c>
      <c r="H20" s="111">
        <v>234.00113084205299</v>
      </c>
      <c r="I20" s="112">
        <v>215.90243218586201</v>
      </c>
      <c r="J20" s="111">
        <v>191.19441803056</v>
      </c>
      <c r="K20" s="112">
        <v>166.20296155760499</v>
      </c>
      <c r="L20" s="109">
        <v>6.13925359055097</v>
      </c>
      <c r="M20" s="110">
        <v>8.3828136964248401</v>
      </c>
      <c r="N20" s="110">
        <v>15.036709477822701</v>
      </c>
      <c r="O20" s="110">
        <v>15.4987042950027</v>
      </c>
      <c r="P20" s="110">
        <v>0.40160642570281102</v>
      </c>
      <c r="Q20" s="110">
        <v>6.5655156531636196</v>
      </c>
      <c r="R20" s="58"/>
    </row>
    <row r="21" spans="1:18" x14ac:dyDescent="0.25">
      <c r="A21" s="40" t="s">
        <v>21</v>
      </c>
      <c r="B21" s="19" t="s">
        <v>21</v>
      </c>
      <c r="C21" s="41" t="s">
        <v>11</v>
      </c>
      <c r="D21" s="42" t="s">
        <v>12</v>
      </c>
      <c r="E21" s="19"/>
      <c r="F21" s="118">
        <v>67.467023533500296</v>
      </c>
      <c r="G21" s="119">
        <v>62.2466060122822</v>
      </c>
      <c r="H21" s="120">
        <v>154.41847650093399</v>
      </c>
      <c r="I21" s="121">
        <v>148.67746568602499</v>
      </c>
      <c r="J21" s="120">
        <v>104.18154988095699</v>
      </c>
      <c r="K21" s="121">
        <v>92.546676294626096</v>
      </c>
      <c r="L21" s="118">
        <v>8.3866701426067003</v>
      </c>
      <c r="M21" s="119">
        <v>3.86138597965672</v>
      </c>
      <c r="N21" s="119">
        <v>12.571897827310099</v>
      </c>
      <c r="O21" s="119">
        <v>14.5988922226291</v>
      </c>
      <c r="P21" s="119">
        <v>1.8006220330659599</v>
      </c>
      <c r="Q21" s="119">
        <v>10.338304406101001</v>
      </c>
      <c r="R21" s="58"/>
    </row>
    <row r="22" spans="1:18" x14ac:dyDescent="0.25">
      <c r="A22" s="40" t="s">
        <v>22</v>
      </c>
      <c r="B22" s="19" t="s">
        <v>22</v>
      </c>
      <c r="C22" s="41" t="s">
        <v>11</v>
      </c>
      <c r="D22" s="42" t="s">
        <v>12</v>
      </c>
      <c r="E22" s="19"/>
      <c r="F22" s="122">
        <v>74.370806937764996</v>
      </c>
      <c r="G22" s="123">
        <v>68.855753792259407</v>
      </c>
      <c r="H22" s="124">
        <v>169.06454735206501</v>
      </c>
      <c r="I22" s="125">
        <v>157.75971327625999</v>
      </c>
      <c r="J22" s="124">
        <v>125.734668111411</v>
      </c>
      <c r="K22" s="125">
        <v>108.626639756876</v>
      </c>
      <c r="L22" s="122">
        <v>8.0095748601413508</v>
      </c>
      <c r="M22" s="123">
        <v>7.1658561245029997</v>
      </c>
      <c r="N22" s="123">
        <v>15.7493855953064</v>
      </c>
      <c r="O22" s="123">
        <v>15.843392521767401</v>
      </c>
      <c r="P22" s="123">
        <v>8.1215918319990699E-2</v>
      </c>
      <c r="Q22" s="123">
        <v>8.0972958282375291</v>
      </c>
      <c r="R22" s="58"/>
    </row>
    <row r="23" spans="1:18" x14ac:dyDescent="0.25">
      <c r="A23" s="40" t="s">
        <v>23</v>
      </c>
      <c r="B23" s="19" t="s">
        <v>23</v>
      </c>
      <c r="C23" s="41" t="s">
        <v>11</v>
      </c>
      <c r="D23" s="42" t="s">
        <v>12</v>
      </c>
      <c r="E23" s="19"/>
      <c r="F23" s="118">
        <v>73.450055358516707</v>
      </c>
      <c r="G23" s="119">
        <v>68.652676863888303</v>
      </c>
      <c r="H23" s="120">
        <v>174.01774046519199</v>
      </c>
      <c r="I23" s="121">
        <v>166.604540498273</v>
      </c>
      <c r="J23" s="120">
        <v>127.816126705323</v>
      </c>
      <c r="K23" s="121">
        <v>114.378476828845</v>
      </c>
      <c r="L23" s="118">
        <v>6.9878972150492604</v>
      </c>
      <c r="M23" s="119">
        <v>4.4495785917647002</v>
      </c>
      <c r="N23" s="119">
        <v>11.748407785309301</v>
      </c>
      <c r="O23" s="119">
        <v>10.9993718842868</v>
      </c>
      <c r="P23" s="119">
        <v>-0.67028776147001001</v>
      </c>
      <c r="Q23" s="119">
        <v>6.27077043376267</v>
      </c>
      <c r="R23" s="58"/>
    </row>
    <row r="24" spans="1:18" x14ac:dyDescent="0.25">
      <c r="A24" s="40" t="s">
        <v>24</v>
      </c>
      <c r="B24" s="19" t="s">
        <v>24</v>
      </c>
      <c r="C24" s="41" t="s">
        <v>11</v>
      </c>
      <c r="D24" s="42" t="s">
        <v>12</v>
      </c>
      <c r="E24" s="19"/>
      <c r="F24" s="122">
        <v>70.247149334203201</v>
      </c>
      <c r="G24" s="123">
        <v>66.686574556260396</v>
      </c>
      <c r="H24" s="124">
        <v>109.958197044705</v>
      </c>
      <c r="I24" s="125">
        <v>107.07884802315399</v>
      </c>
      <c r="J24" s="124">
        <v>77.242498883191402</v>
      </c>
      <c r="K24" s="125">
        <v>71.407215820945495</v>
      </c>
      <c r="L24" s="122">
        <v>5.3392677636169497</v>
      </c>
      <c r="M24" s="123">
        <v>2.6889988776572</v>
      </c>
      <c r="N24" s="123">
        <v>8.1718394915129302</v>
      </c>
      <c r="O24" s="123">
        <v>7.4757687248594804</v>
      </c>
      <c r="P24" s="123">
        <v>-0.64348611424700797</v>
      </c>
      <c r="Q24" s="123">
        <v>4.6614242027086004</v>
      </c>
      <c r="R24" s="58"/>
    </row>
    <row r="25" spans="1:18" x14ac:dyDescent="0.25">
      <c r="A25" s="40" t="s">
        <v>25</v>
      </c>
      <c r="B25" s="19" t="s">
        <v>25</v>
      </c>
      <c r="C25" s="41" t="s">
        <v>11</v>
      </c>
      <c r="D25" s="42" t="s">
        <v>12</v>
      </c>
      <c r="E25" s="19"/>
      <c r="F25" s="118">
        <v>77.0224422536416</v>
      </c>
      <c r="G25" s="119">
        <v>70.920299217344294</v>
      </c>
      <c r="H25" s="120">
        <v>143.14480078094601</v>
      </c>
      <c r="I25" s="121">
        <v>134.35024987062599</v>
      </c>
      <c r="J25" s="120">
        <v>110.253621520594</v>
      </c>
      <c r="K25" s="121">
        <v>95.281599207497706</v>
      </c>
      <c r="L25" s="118">
        <v>8.6042262985898397</v>
      </c>
      <c r="M25" s="119">
        <v>6.5459877587045003</v>
      </c>
      <c r="N25" s="119">
        <v>15.713445657531199</v>
      </c>
      <c r="O25" s="119">
        <v>21.0008790267682</v>
      </c>
      <c r="P25" s="119">
        <v>4.5694200351493803</v>
      </c>
      <c r="Q25" s="119">
        <v>13.566809574096499</v>
      </c>
      <c r="R25" s="58"/>
    </row>
    <row r="26" spans="1:18" x14ac:dyDescent="0.25">
      <c r="A26" s="40" t="s">
        <v>26</v>
      </c>
      <c r="B26" s="19" t="s">
        <v>26</v>
      </c>
      <c r="C26" s="41" t="s">
        <v>11</v>
      </c>
      <c r="D26" s="42" t="s">
        <v>12</v>
      </c>
      <c r="E26" s="19"/>
      <c r="F26" s="122">
        <v>55.243721644696798</v>
      </c>
      <c r="G26" s="123">
        <v>50.764607425441199</v>
      </c>
      <c r="H26" s="124">
        <v>134.03663662449901</v>
      </c>
      <c r="I26" s="125">
        <v>134.70671221014899</v>
      </c>
      <c r="J26" s="124">
        <v>74.046826438752504</v>
      </c>
      <c r="K26" s="125">
        <v>68.383333629201303</v>
      </c>
      <c r="L26" s="122">
        <v>8.8233012061290204</v>
      </c>
      <c r="M26" s="123">
        <v>-0.49743295983962599</v>
      </c>
      <c r="N26" s="123">
        <v>8.2819782379441804</v>
      </c>
      <c r="O26" s="123">
        <v>2.4933190239660301</v>
      </c>
      <c r="P26" s="123">
        <v>-5.3459119496855303</v>
      </c>
      <c r="Q26" s="123">
        <v>3.00570334290828</v>
      </c>
      <c r="R26" s="58"/>
    </row>
    <row r="27" spans="1:18" x14ac:dyDescent="0.25">
      <c r="A27" s="40" t="s">
        <v>27</v>
      </c>
      <c r="B27" s="19" t="s">
        <v>27</v>
      </c>
      <c r="C27" s="41" t="s">
        <v>11</v>
      </c>
      <c r="D27" s="42" t="s">
        <v>12</v>
      </c>
      <c r="E27" s="19"/>
      <c r="F27" s="118">
        <v>63.242011444776402</v>
      </c>
      <c r="G27" s="119">
        <v>58.005404492484303</v>
      </c>
      <c r="H27" s="120">
        <v>138.591018353832</v>
      </c>
      <c r="I27" s="121">
        <v>133.968137370796</v>
      </c>
      <c r="J27" s="120">
        <v>87.647747688762806</v>
      </c>
      <c r="K27" s="121">
        <v>77.708759972977504</v>
      </c>
      <c r="L27" s="118">
        <v>9.0277914585882009</v>
      </c>
      <c r="M27" s="119">
        <v>3.4507316991657699</v>
      </c>
      <c r="N27" s="119">
        <v>12.790048019349999</v>
      </c>
      <c r="O27" s="119">
        <v>13.988990303547499</v>
      </c>
      <c r="P27" s="119">
        <v>1.0629858797398</v>
      </c>
      <c r="Q27" s="119">
        <v>10.186741486785101</v>
      </c>
      <c r="R27" s="58"/>
    </row>
    <row r="28" spans="1:18" x14ac:dyDescent="0.25">
      <c r="A28" s="40" t="s">
        <v>28</v>
      </c>
      <c r="B28" s="19" t="s">
        <v>28</v>
      </c>
      <c r="C28" s="41" t="s">
        <v>11</v>
      </c>
      <c r="D28" s="42" t="s">
        <v>12</v>
      </c>
      <c r="E28" s="19"/>
      <c r="F28" s="122">
        <v>70.172124498572103</v>
      </c>
      <c r="G28" s="123">
        <v>64.675777579003295</v>
      </c>
      <c r="H28" s="124">
        <v>124.823609607284</v>
      </c>
      <c r="I28" s="125">
        <v>118.932015767406</v>
      </c>
      <c r="J28" s="124">
        <v>87.591378737235104</v>
      </c>
      <c r="K28" s="125">
        <v>76.920205987952698</v>
      </c>
      <c r="L28" s="122">
        <v>8.4983082157068299</v>
      </c>
      <c r="M28" s="123">
        <v>4.9537492506646199</v>
      </c>
      <c r="N28" s="123">
        <v>13.8730423459262</v>
      </c>
      <c r="O28" s="123">
        <v>16.031394148902599</v>
      </c>
      <c r="P28" s="123">
        <v>1.8954018954018901</v>
      </c>
      <c r="Q28" s="123">
        <v>10.554787206106299</v>
      </c>
      <c r="R28" s="58"/>
    </row>
    <row r="29" spans="1:18" x14ac:dyDescent="0.25">
      <c r="A29" s="40" t="s">
        <v>29</v>
      </c>
      <c r="B29" s="19" t="s">
        <v>29</v>
      </c>
      <c r="C29" s="41" t="s">
        <v>11</v>
      </c>
      <c r="D29" s="42" t="s">
        <v>12</v>
      </c>
      <c r="E29" s="19"/>
      <c r="F29" s="118">
        <v>66.331541990103602</v>
      </c>
      <c r="G29" s="119">
        <v>61.958848037090597</v>
      </c>
      <c r="H29" s="120">
        <v>88.455328072183207</v>
      </c>
      <c r="I29" s="121">
        <v>88.147994677998994</v>
      </c>
      <c r="J29" s="120">
        <v>58.673783082684103</v>
      </c>
      <c r="K29" s="121">
        <v>54.615482070284102</v>
      </c>
      <c r="L29" s="118">
        <v>7.0574164813318996</v>
      </c>
      <c r="M29" s="119">
        <v>0.34865613824436897</v>
      </c>
      <c r="N29" s="119">
        <v>7.4306787353399102</v>
      </c>
      <c r="O29" s="119">
        <v>5.9109350836870602</v>
      </c>
      <c r="P29" s="119">
        <v>-1.41462724572075</v>
      </c>
      <c r="Q29" s="119">
        <v>5.54295309922224</v>
      </c>
      <c r="R29" s="58"/>
    </row>
    <row r="30" spans="1:18" x14ac:dyDescent="0.25">
      <c r="A30" s="40" t="s">
        <v>30</v>
      </c>
      <c r="B30" s="19" t="s">
        <v>30</v>
      </c>
      <c r="C30" s="41" t="s">
        <v>11</v>
      </c>
      <c r="D30" s="42" t="s">
        <v>12</v>
      </c>
      <c r="E30" s="19"/>
      <c r="F30" s="122">
        <v>73.745656099463702</v>
      </c>
      <c r="G30" s="123">
        <v>70.226649093619599</v>
      </c>
      <c r="H30" s="124">
        <v>97.395627665744399</v>
      </c>
      <c r="I30" s="125">
        <v>95.766221694151298</v>
      </c>
      <c r="J30" s="124">
        <v>71.825044634294002</v>
      </c>
      <c r="K30" s="125">
        <v>67.253408459369496</v>
      </c>
      <c r="L30" s="122">
        <v>5.0109282605137899</v>
      </c>
      <c r="M30" s="123">
        <v>1.7014412208899199</v>
      </c>
      <c r="N30" s="123">
        <v>6.7976274803773098</v>
      </c>
      <c r="O30" s="123">
        <v>5.7425270079489401</v>
      </c>
      <c r="P30" s="123">
        <v>-0.98794373744139297</v>
      </c>
      <c r="Q30" s="123">
        <v>3.9734793711349701</v>
      </c>
      <c r="R30" s="58"/>
    </row>
    <row r="31" spans="1:18" x14ac:dyDescent="0.25">
      <c r="A31" s="19" t="s">
        <v>64</v>
      </c>
      <c r="B31" s="19" t="s">
        <v>64</v>
      </c>
      <c r="C31" s="41" t="s">
        <v>11</v>
      </c>
      <c r="D31" s="42" t="s">
        <v>12</v>
      </c>
      <c r="E31" s="19"/>
      <c r="F31" s="118">
        <v>71.412420862224906</v>
      </c>
      <c r="G31" s="119">
        <v>69.907188078728595</v>
      </c>
      <c r="H31" s="120">
        <v>200.244775273275</v>
      </c>
      <c r="I31" s="121">
        <v>195.520812758944</v>
      </c>
      <c r="J31" s="120">
        <v>142.99964167276701</v>
      </c>
      <c r="K31" s="121">
        <v>136.68310230845401</v>
      </c>
      <c r="L31" s="118">
        <v>2.1531874258782899</v>
      </c>
      <c r="M31" s="119">
        <v>2.41609189716032</v>
      </c>
      <c r="N31" s="119">
        <v>4.62130230996594</v>
      </c>
      <c r="O31" s="119">
        <v>4.62130230996594</v>
      </c>
      <c r="P31" s="119">
        <v>0</v>
      </c>
      <c r="Q31" s="119">
        <v>2.1531874258782899</v>
      </c>
      <c r="R31" s="58"/>
    </row>
    <row r="32" spans="1:18" x14ac:dyDescent="0.25">
      <c r="A32" s="40" t="s">
        <v>31</v>
      </c>
      <c r="B32" s="19" t="s">
        <v>31</v>
      </c>
      <c r="C32" s="41" t="s">
        <v>11</v>
      </c>
      <c r="D32" s="42" t="s">
        <v>12</v>
      </c>
      <c r="E32" s="19"/>
      <c r="F32" s="122">
        <v>70.434986242023299</v>
      </c>
      <c r="G32" s="123">
        <v>69.107540466143206</v>
      </c>
      <c r="H32" s="124">
        <v>124.375500357929</v>
      </c>
      <c r="I32" s="125">
        <v>122.442856813539</v>
      </c>
      <c r="J32" s="124">
        <v>87.603866565555194</v>
      </c>
      <c r="K32" s="125">
        <v>84.617246820318798</v>
      </c>
      <c r="L32" s="122">
        <v>1.9208407171288899</v>
      </c>
      <c r="M32" s="123">
        <v>1.57840448572097</v>
      </c>
      <c r="N32" s="123">
        <v>3.5295638388925799</v>
      </c>
      <c r="O32" s="123">
        <v>4.8256155740986504</v>
      </c>
      <c r="P32" s="123">
        <v>1.25186631445963</v>
      </c>
      <c r="Q32" s="123">
        <v>3.1967533894806799</v>
      </c>
      <c r="R32" s="58"/>
    </row>
    <row r="33" spans="1:18" x14ac:dyDescent="0.25">
      <c r="A33" s="40" t="s">
        <v>32</v>
      </c>
      <c r="B33" s="19" t="s">
        <v>32</v>
      </c>
      <c r="C33" s="41" t="s">
        <v>11</v>
      </c>
      <c r="D33" s="42" t="s">
        <v>12</v>
      </c>
      <c r="E33" s="19"/>
      <c r="F33" s="118">
        <v>67.089773585600796</v>
      </c>
      <c r="G33" s="119">
        <v>67.503122933352898</v>
      </c>
      <c r="H33" s="120">
        <v>107.985432837685</v>
      </c>
      <c r="I33" s="121">
        <v>105.97024498040599</v>
      </c>
      <c r="J33" s="120">
        <v>72.447182396234396</v>
      </c>
      <c r="K33" s="121">
        <v>71.533224741898707</v>
      </c>
      <c r="L33" s="118">
        <v>-0.612341073701406</v>
      </c>
      <c r="M33" s="119">
        <v>1.9016544291770501</v>
      </c>
      <c r="N33" s="119">
        <v>1.27766874432593</v>
      </c>
      <c r="O33" s="119">
        <v>0.989292694370564</v>
      </c>
      <c r="P33" s="119">
        <v>-0.28473804100227701</v>
      </c>
      <c r="Q33" s="119">
        <v>-0.89533554672617399</v>
      </c>
      <c r="R33" s="58"/>
    </row>
    <row r="34" spans="1:18" x14ac:dyDescent="0.25">
      <c r="A34" s="40" t="s">
        <v>33</v>
      </c>
      <c r="B34" s="19" t="s">
        <v>33</v>
      </c>
      <c r="C34" s="41" t="s">
        <v>11</v>
      </c>
      <c r="D34" s="42" t="s">
        <v>12</v>
      </c>
      <c r="E34" s="19"/>
      <c r="F34" s="122">
        <v>71.153427942119393</v>
      </c>
      <c r="G34" s="123">
        <v>71.024884792626693</v>
      </c>
      <c r="H34" s="124">
        <v>105.38940310024</v>
      </c>
      <c r="I34" s="125">
        <v>100.20923085740399</v>
      </c>
      <c r="J34" s="124">
        <v>74.988172993559502</v>
      </c>
      <c r="K34" s="125">
        <v>71.173490768049106</v>
      </c>
      <c r="L34" s="122">
        <v>0.180983256598134</v>
      </c>
      <c r="M34" s="123">
        <v>5.1693563542134902</v>
      </c>
      <c r="N34" s="123">
        <v>5.3596952802866404</v>
      </c>
      <c r="O34" s="123">
        <v>16.096349942182499</v>
      </c>
      <c r="P34" s="123">
        <v>10.190476190476099</v>
      </c>
      <c r="Q34" s="123">
        <v>10.3899025027467</v>
      </c>
      <c r="R34" s="58"/>
    </row>
    <row r="35" spans="1:18" x14ac:dyDescent="0.25">
      <c r="A35" s="40" t="s">
        <v>63</v>
      </c>
      <c r="B35" s="40" t="s">
        <v>46</v>
      </c>
      <c r="C35" s="41" t="s">
        <v>11</v>
      </c>
      <c r="D35" s="42" t="s">
        <v>12</v>
      </c>
      <c r="E35" s="19"/>
      <c r="F35" s="118">
        <v>51.171586592028703</v>
      </c>
      <c r="G35" s="119">
        <v>51.035176890946602</v>
      </c>
      <c r="H35" s="120">
        <v>108.783106632475</v>
      </c>
      <c r="I35" s="121">
        <v>106.021862895909</v>
      </c>
      <c r="J35" s="120">
        <v>55.6660416079363</v>
      </c>
      <c r="K35" s="121">
        <v>54.108445272004403</v>
      </c>
      <c r="L35" s="118">
        <v>0.26728564373091002</v>
      </c>
      <c r="M35" s="119">
        <v>2.6044097520498202</v>
      </c>
      <c r="N35" s="119">
        <v>2.8786566091518799</v>
      </c>
      <c r="O35" s="119">
        <v>2.8465571843128301</v>
      </c>
      <c r="P35" s="119">
        <v>-3.1201248049921901E-2</v>
      </c>
      <c r="Q35" s="119">
        <v>0.236000999224286</v>
      </c>
      <c r="R35" s="58"/>
    </row>
    <row r="36" spans="1:18" x14ac:dyDescent="0.25">
      <c r="A36" s="40" t="s">
        <v>34</v>
      </c>
      <c r="B36" s="19" t="s">
        <v>34</v>
      </c>
      <c r="C36" s="41" t="s">
        <v>11</v>
      </c>
      <c r="D36" s="42" t="s">
        <v>12</v>
      </c>
      <c r="E36" s="19"/>
      <c r="F36" s="122">
        <v>60.771100309323899</v>
      </c>
      <c r="G36" s="123">
        <v>58.399968106433299</v>
      </c>
      <c r="H36" s="124">
        <v>108.081354662788</v>
      </c>
      <c r="I36" s="125">
        <v>110.058761471021</v>
      </c>
      <c r="J36" s="124">
        <v>65.682228457799297</v>
      </c>
      <c r="K36" s="125">
        <v>64.274281597411999</v>
      </c>
      <c r="L36" s="122">
        <v>4.0601600990074997</v>
      </c>
      <c r="M36" s="123">
        <v>-1.7966827736412501</v>
      </c>
      <c r="N36" s="123">
        <v>2.19052912828512</v>
      </c>
      <c r="O36" s="123">
        <v>5.3659410503504796</v>
      </c>
      <c r="P36" s="123">
        <v>3.1073446327683598</v>
      </c>
      <c r="Q36" s="123">
        <v>7.2936678986941796</v>
      </c>
      <c r="R36" s="58"/>
    </row>
    <row r="37" spans="1:18" x14ac:dyDescent="0.25">
      <c r="A37" s="40" t="s">
        <v>35</v>
      </c>
      <c r="B37" s="19" t="s">
        <v>35</v>
      </c>
      <c r="C37" s="41" t="s">
        <v>11</v>
      </c>
      <c r="D37" s="42" t="s">
        <v>12</v>
      </c>
      <c r="E37" s="19"/>
      <c r="F37" s="118">
        <v>67.310906417683498</v>
      </c>
      <c r="G37" s="119">
        <v>62.720457848139297</v>
      </c>
      <c r="H37" s="120">
        <v>151.47686617877599</v>
      </c>
      <c r="I37" s="121">
        <v>157.042576881857</v>
      </c>
      <c r="J37" s="120">
        <v>101.96045163803601</v>
      </c>
      <c r="K37" s="121">
        <v>98.497823236817297</v>
      </c>
      <c r="L37" s="118">
        <v>7.3189015626427301</v>
      </c>
      <c r="M37" s="119">
        <v>-3.5440775448226902</v>
      </c>
      <c r="N37" s="119">
        <v>3.51543647101074</v>
      </c>
      <c r="O37" s="119">
        <v>5.4670075098569502</v>
      </c>
      <c r="P37" s="119">
        <v>1.88529470132962</v>
      </c>
      <c r="Q37" s="119">
        <v>9.3421791273284001</v>
      </c>
      <c r="R37" s="58"/>
    </row>
    <row r="38" spans="1:18" x14ac:dyDescent="0.25">
      <c r="A38" s="40" t="s">
        <v>36</v>
      </c>
      <c r="B38" s="19" t="s">
        <v>47</v>
      </c>
      <c r="C38" s="41" t="s">
        <v>11</v>
      </c>
      <c r="D38" s="42" t="s">
        <v>12</v>
      </c>
      <c r="E38" s="19"/>
      <c r="F38" s="122">
        <v>55.115423456608802</v>
      </c>
      <c r="G38" s="123">
        <v>63.429088851160103</v>
      </c>
      <c r="H38" s="124">
        <v>108.647930324726</v>
      </c>
      <c r="I38" s="125">
        <v>110.11713074326001</v>
      </c>
      <c r="J38" s="124">
        <v>59.881766875314099</v>
      </c>
      <c r="K38" s="125">
        <v>69.846292699490604</v>
      </c>
      <c r="L38" s="122">
        <v>-13.1070232051728</v>
      </c>
      <c r="M38" s="123">
        <v>-1.3342160376112699</v>
      </c>
      <c r="N38" s="123">
        <v>-14.266363237127299</v>
      </c>
      <c r="O38" s="123">
        <v>-12.7502315554259</v>
      </c>
      <c r="P38" s="123">
        <v>1.76842105263157</v>
      </c>
      <c r="Q38" s="123">
        <v>-11.570389510274801</v>
      </c>
      <c r="R38" s="58"/>
    </row>
    <row r="39" spans="1:18" x14ac:dyDescent="0.25">
      <c r="A39" s="40" t="s">
        <v>37</v>
      </c>
      <c r="B39" s="19" t="s">
        <v>37</v>
      </c>
      <c r="C39" s="41" t="s">
        <v>11</v>
      </c>
      <c r="D39" s="42" t="s">
        <v>12</v>
      </c>
      <c r="E39" s="19"/>
      <c r="F39" s="118">
        <v>55.427447851362103</v>
      </c>
      <c r="G39" s="119">
        <v>53.693085421471203</v>
      </c>
      <c r="H39" s="120">
        <v>101.97478339999699</v>
      </c>
      <c r="I39" s="121">
        <v>97.461614378594902</v>
      </c>
      <c r="J39" s="120">
        <v>56.522019890573297</v>
      </c>
      <c r="K39" s="121">
        <v>52.330147861443798</v>
      </c>
      <c r="L39" s="118">
        <v>3.23014111831489</v>
      </c>
      <c r="M39" s="119">
        <v>4.6307144101588298</v>
      </c>
      <c r="N39" s="119">
        <v>8.0104341387079891</v>
      </c>
      <c r="O39" s="119">
        <v>8.9925222365996103</v>
      </c>
      <c r="P39" s="119">
        <v>0.90925298627206197</v>
      </c>
      <c r="Q39" s="119">
        <v>4.1687642591660303</v>
      </c>
      <c r="R39" s="58"/>
    </row>
    <row r="40" spans="1:18" x14ac:dyDescent="0.25">
      <c r="A40" s="40" t="s">
        <v>38</v>
      </c>
      <c r="B40" s="19" t="s">
        <v>38</v>
      </c>
      <c r="C40" s="41" t="s">
        <v>11</v>
      </c>
      <c r="D40" s="42" t="s">
        <v>12</v>
      </c>
      <c r="E40" s="19"/>
      <c r="F40" s="122">
        <v>53.226124014760302</v>
      </c>
      <c r="G40" s="123">
        <v>54.744562693621504</v>
      </c>
      <c r="H40" s="124">
        <v>109.778015607846</v>
      </c>
      <c r="I40" s="125">
        <v>108.36310751926</v>
      </c>
      <c r="J40" s="124">
        <v>58.430582728375498</v>
      </c>
      <c r="K40" s="125">
        <v>59.322909332637799</v>
      </c>
      <c r="L40" s="122">
        <v>-2.77367943800951</v>
      </c>
      <c r="M40" s="123">
        <v>1.30571014524971</v>
      </c>
      <c r="N40" s="123">
        <v>-1.5041855065785801</v>
      </c>
      <c r="O40" s="123">
        <v>-1.3487986960979399</v>
      </c>
      <c r="P40" s="123">
        <v>0.157759810688227</v>
      </c>
      <c r="Q40" s="123">
        <v>-2.6202953787517802</v>
      </c>
      <c r="R40" s="58"/>
    </row>
    <row r="41" spans="1:18" x14ac:dyDescent="0.25">
      <c r="A41" s="40" t="s">
        <v>39</v>
      </c>
      <c r="B41" s="19" t="s">
        <v>39</v>
      </c>
      <c r="C41" s="41" t="s">
        <v>11</v>
      </c>
      <c r="D41" s="42" t="s">
        <v>12</v>
      </c>
      <c r="E41" s="19"/>
      <c r="F41" s="118">
        <v>59.527539258915397</v>
      </c>
      <c r="G41" s="119">
        <v>56.765988302754401</v>
      </c>
      <c r="H41" s="120">
        <v>116.794664804015</v>
      </c>
      <c r="I41" s="121">
        <v>117.698284115165</v>
      </c>
      <c r="J41" s="120">
        <v>69.524989943528993</v>
      </c>
      <c r="K41" s="121">
        <v>66.812594193357498</v>
      </c>
      <c r="L41" s="118">
        <v>4.8647985153232396</v>
      </c>
      <c r="M41" s="119">
        <v>-0.76774212805495701</v>
      </c>
      <c r="N41" s="119">
        <v>4.0597072796211497</v>
      </c>
      <c r="O41" s="119">
        <v>2.6747067390760599</v>
      </c>
      <c r="P41" s="119">
        <v>-1.33096716947648</v>
      </c>
      <c r="Q41" s="119">
        <v>3.46908247474662</v>
      </c>
      <c r="R41" s="58"/>
    </row>
    <row r="42" spans="1:18" x14ac:dyDescent="0.25">
      <c r="A42" s="2" t="s">
        <v>81</v>
      </c>
      <c r="B42" s="19" t="s">
        <v>81</v>
      </c>
      <c r="C42" s="41" t="s">
        <v>11</v>
      </c>
      <c r="D42" s="42">
        <v>1</v>
      </c>
      <c r="E42" s="1"/>
      <c r="F42" s="122">
        <v>59.667123275406603</v>
      </c>
      <c r="G42" s="123">
        <v>63.743410755086899</v>
      </c>
      <c r="H42" s="124">
        <v>128.115652421823</v>
      </c>
      <c r="I42" s="125">
        <v>127.82283498680501</v>
      </c>
      <c r="J42" s="124">
        <v>76.442924265620903</v>
      </c>
      <c r="K42" s="125">
        <v>81.478634744436206</v>
      </c>
      <c r="L42" s="122">
        <v>-6.3948374136145301</v>
      </c>
      <c r="M42" s="123">
        <v>0.22908069207547499</v>
      </c>
      <c r="N42" s="123">
        <v>-6.1804060593432597</v>
      </c>
      <c r="O42" s="123">
        <v>-5.7356394399926902</v>
      </c>
      <c r="P42" s="123">
        <v>0.47406581148912402</v>
      </c>
      <c r="Q42" s="123">
        <v>-5.9510873400036601</v>
      </c>
      <c r="R42" s="57"/>
    </row>
    <row r="43" spans="1:18" x14ac:dyDescent="0.25">
      <c r="A43" s="2" t="s">
        <v>82</v>
      </c>
      <c r="B43" s="19" t="s">
        <v>82</v>
      </c>
      <c r="C43" s="41" t="s">
        <v>11</v>
      </c>
      <c r="D43" s="42">
        <v>1</v>
      </c>
      <c r="E43" s="1"/>
      <c r="F43" s="118">
        <v>51.672621950612601</v>
      </c>
      <c r="G43" s="119">
        <v>48.891948596905301</v>
      </c>
      <c r="H43" s="120">
        <v>97.434751906926493</v>
      </c>
      <c r="I43" s="121">
        <v>96.701574153351004</v>
      </c>
      <c r="J43" s="120">
        <v>50.347091001383397</v>
      </c>
      <c r="K43" s="121">
        <v>47.2792839274546</v>
      </c>
      <c r="L43" s="118">
        <v>5.6873850061343099</v>
      </c>
      <c r="M43" s="119">
        <v>0.75818595508370901</v>
      </c>
      <c r="N43" s="119">
        <v>6.4886919155460703</v>
      </c>
      <c r="O43" s="119">
        <v>7.9205286110959401</v>
      </c>
      <c r="P43" s="119">
        <v>1.34459036898061</v>
      </c>
      <c r="Q43" s="119">
        <v>7.1084474061542497</v>
      </c>
      <c r="R43" s="57"/>
    </row>
    <row r="44" spans="1:18" x14ac:dyDescent="0.25">
      <c r="A44" s="2" t="s">
        <v>83</v>
      </c>
      <c r="B44" s="19" t="s">
        <v>83</v>
      </c>
      <c r="C44" s="41" t="s">
        <v>11</v>
      </c>
      <c r="D44" s="42">
        <v>1</v>
      </c>
      <c r="E44" s="1"/>
      <c r="F44" s="122">
        <v>74.540586991010002</v>
      </c>
      <c r="G44" s="123">
        <v>77.663641582489504</v>
      </c>
      <c r="H44" s="124">
        <v>120.75697113466001</v>
      </c>
      <c r="I44" s="125">
        <v>117.01815032083501</v>
      </c>
      <c r="J44" s="124">
        <v>90.012955116340507</v>
      </c>
      <c r="K44" s="125">
        <v>90.880556851632406</v>
      </c>
      <c r="L44" s="122">
        <v>-4.0212569586533702</v>
      </c>
      <c r="M44" s="123">
        <v>3.1950776897209501</v>
      </c>
      <c r="N44" s="123">
        <v>-0.954661552864705</v>
      </c>
      <c r="O44" s="123">
        <v>9.8086902586944795</v>
      </c>
      <c r="P44" s="123">
        <v>10.867095797046501</v>
      </c>
      <c r="Q44" s="123">
        <v>6.4088449924509296</v>
      </c>
      <c r="R44" s="57"/>
    </row>
    <row r="45" spans="1:18" x14ac:dyDescent="0.25">
      <c r="B45" s="19"/>
      <c r="C45" s="41"/>
      <c r="D45" s="42"/>
    </row>
    <row r="46" spans="1:18" x14ac:dyDescent="0.25">
      <c r="B46" s="19"/>
      <c r="C46" s="41"/>
      <c r="D46" s="42"/>
    </row>
    <row r="47" spans="1:18" x14ac:dyDescent="0.25">
      <c r="A47" s="33" t="s">
        <v>50</v>
      </c>
      <c r="B47" s="19" t="s">
        <v>50</v>
      </c>
      <c r="C47" s="41" t="s">
        <v>11</v>
      </c>
      <c r="D47" s="42" t="s">
        <v>12</v>
      </c>
      <c r="F47" s="109">
        <v>68.660263401839103</v>
      </c>
      <c r="G47" s="110">
        <v>67.279172734360003</v>
      </c>
      <c r="H47" s="111">
        <v>128.97842824528701</v>
      </c>
      <c r="I47" s="112">
        <v>127.04035394037901</v>
      </c>
      <c r="J47" s="111">
        <v>88.556928564766395</v>
      </c>
      <c r="K47" s="112">
        <v>85.471699169890499</v>
      </c>
      <c r="L47" s="109">
        <v>2.0527759354771802</v>
      </c>
      <c r="M47" s="110">
        <v>1.52555801742901</v>
      </c>
      <c r="N47" s="110">
        <v>3.6096502407697102</v>
      </c>
      <c r="O47" s="110">
        <v>6.7562087022541002</v>
      </c>
      <c r="P47" s="110">
        <v>3.0369357045143599</v>
      </c>
      <c r="Q47" s="110">
        <v>5.1520531253097301</v>
      </c>
      <c r="R47" s="58"/>
    </row>
    <row r="48" spans="1:18" x14ac:dyDescent="0.25">
      <c r="A48" s="40" t="s">
        <v>51</v>
      </c>
      <c r="B48" s="19" t="s">
        <v>51</v>
      </c>
      <c r="C48" s="41" t="s">
        <v>11</v>
      </c>
      <c r="D48" s="42" t="s">
        <v>12</v>
      </c>
      <c r="F48" s="118">
        <v>54.394814497212998</v>
      </c>
      <c r="G48" s="119">
        <v>53.716361068374901</v>
      </c>
      <c r="H48" s="120">
        <v>107.907164186024</v>
      </c>
      <c r="I48" s="121">
        <v>105.438546811907</v>
      </c>
      <c r="J48" s="91">
        <v>58.6959017881913</v>
      </c>
      <c r="K48" s="92">
        <v>56.6377505107316</v>
      </c>
      <c r="L48" s="118">
        <v>1.2630293924312099</v>
      </c>
      <c r="M48" s="119">
        <v>2.3412854679432402</v>
      </c>
      <c r="N48" s="119">
        <v>3.6338859839953002</v>
      </c>
      <c r="O48" s="119">
        <v>3.6338859839953002</v>
      </c>
      <c r="P48" s="119">
        <v>0</v>
      </c>
      <c r="Q48" s="119">
        <v>1.2630293924312099</v>
      </c>
      <c r="R48" s="58"/>
    </row>
    <row r="49" spans="1:18" x14ac:dyDescent="0.25">
      <c r="A49" s="40" t="s">
        <v>52</v>
      </c>
      <c r="B49" s="19" t="s">
        <v>52</v>
      </c>
      <c r="C49" s="41" t="s">
        <v>11</v>
      </c>
      <c r="D49" s="42" t="s">
        <v>12</v>
      </c>
      <c r="F49" s="122">
        <v>51.344277350476403</v>
      </c>
      <c r="G49" s="123">
        <v>44.332453220066498</v>
      </c>
      <c r="H49" s="124">
        <v>101.07944148817199</v>
      </c>
      <c r="I49" s="125">
        <v>104.34980630793901</v>
      </c>
      <c r="J49" s="124">
        <v>51.898508781999702</v>
      </c>
      <c r="K49" s="125">
        <v>46.260829066697198</v>
      </c>
      <c r="L49" s="122">
        <v>15.816458646227099</v>
      </c>
      <c r="M49" s="123">
        <v>-3.1340401438944001</v>
      </c>
      <c r="N49" s="123">
        <v>12.1867243390175</v>
      </c>
      <c r="O49" s="123">
        <v>12.1867243390175</v>
      </c>
      <c r="P49" s="123">
        <v>0</v>
      </c>
      <c r="Q49" s="123">
        <v>15.816458646227099</v>
      </c>
      <c r="R49" s="58"/>
    </row>
    <row r="50" spans="1:18" x14ac:dyDescent="0.25">
      <c r="A50" s="40" t="s">
        <v>53</v>
      </c>
      <c r="B50" s="19" t="s">
        <v>53</v>
      </c>
      <c r="C50" s="41" t="s">
        <v>11</v>
      </c>
      <c r="D50" s="42" t="s">
        <v>12</v>
      </c>
      <c r="F50" s="118">
        <v>64.941696726408694</v>
      </c>
      <c r="G50" s="119">
        <v>60.189133725931001</v>
      </c>
      <c r="H50" s="120">
        <v>118.97516076308899</v>
      </c>
      <c r="I50" s="121">
        <v>116.01388869383401</v>
      </c>
      <c r="J50" s="120">
        <v>77.264488082522803</v>
      </c>
      <c r="K50" s="121">
        <v>69.827754606585003</v>
      </c>
      <c r="L50" s="118">
        <v>7.8960481839101799</v>
      </c>
      <c r="M50" s="119">
        <v>2.55251513641588</v>
      </c>
      <c r="N50" s="119">
        <v>10.650111145399</v>
      </c>
      <c r="O50" s="119">
        <v>9.7185412962042204</v>
      </c>
      <c r="P50" s="119">
        <v>-0.84190593172629102</v>
      </c>
      <c r="Q50" s="119">
        <v>6.9876649541515903</v>
      </c>
      <c r="R50" s="58"/>
    </row>
    <row r="51" spans="1:18" x14ac:dyDescent="0.25">
      <c r="A51" s="40" t="s">
        <v>54</v>
      </c>
      <c r="B51" s="19" t="s">
        <v>54</v>
      </c>
      <c r="C51" s="41" t="s">
        <v>11</v>
      </c>
      <c r="D51" s="42" t="s">
        <v>12</v>
      </c>
      <c r="F51" s="122">
        <v>74.324526327590704</v>
      </c>
      <c r="G51" s="123">
        <v>69.383636204234506</v>
      </c>
      <c r="H51" s="124">
        <v>165.57869405808299</v>
      </c>
      <c r="I51" s="125">
        <v>156.12254841707201</v>
      </c>
      <c r="J51" s="124">
        <v>123.065580058081</v>
      </c>
      <c r="K51" s="125">
        <v>108.323501026481</v>
      </c>
      <c r="L51" s="122">
        <v>7.1211173032390898</v>
      </c>
      <c r="M51" s="123">
        <v>6.05687374238176</v>
      </c>
      <c r="N51" s="123">
        <v>13.6093081297249</v>
      </c>
      <c r="O51" s="123">
        <v>14.75432116274</v>
      </c>
      <c r="P51" s="123">
        <v>1.0078514268458401</v>
      </c>
      <c r="Q51" s="123">
        <v>8.2007390124329902</v>
      </c>
      <c r="R51" s="58"/>
    </row>
    <row r="52" spans="1:18" x14ac:dyDescent="0.25">
      <c r="A52" s="40" t="s">
        <v>55</v>
      </c>
      <c r="B52" s="19" t="s">
        <v>55</v>
      </c>
      <c r="C52" s="41" t="s">
        <v>11</v>
      </c>
      <c r="D52" s="42" t="s">
        <v>12</v>
      </c>
      <c r="F52" s="118">
        <v>53.422936116173602</v>
      </c>
      <c r="G52" s="119">
        <v>51.135145302360499</v>
      </c>
      <c r="H52" s="120">
        <v>99.630498396200593</v>
      </c>
      <c r="I52" s="121">
        <v>97.074445250181199</v>
      </c>
      <c r="J52" s="120">
        <v>53.2255375104276</v>
      </c>
      <c r="K52" s="121">
        <v>49.639158630140599</v>
      </c>
      <c r="L52" s="118">
        <v>4.4740086300438699</v>
      </c>
      <c r="M52" s="119">
        <v>2.6330855040498302</v>
      </c>
      <c r="N52" s="119">
        <v>7.2248986067813403</v>
      </c>
      <c r="O52" s="119">
        <v>8.4485396820940402</v>
      </c>
      <c r="P52" s="119">
        <v>1.1411911703456801</v>
      </c>
      <c r="Q52" s="119">
        <v>5.6662567918361297</v>
      </c>
      <c r="R52" s="58"/>
    </row>
    <row r="53" spans="1:18" x14ac:dyDescent="0.25">
      <c r="A53" s="40" t="s">
        <v>56</v>
      </c>
      <c r="B53" s="19" t="s">
        <v>56</v>
      </c>
      <c r="C53" s="41" t="s">
        <v>11</v>
      </c>
      <c r="D53" s="42" t="s">
        <v>12</v>
      </c>
      <c r="F53" s="122">
        <v>58.734573389764101</v>
      </c>
      <c r="G53" s="123">
        <v>60.726039478307001</v>
      </c>
      <c r="H53" s="124">
        <v>111.481787288669</v>
      </c>
      <c r="I53" s="125">
        <v>111.71784140553</v>
      </c>
      <c r="J53" s="124">
        <v>65.4783521712842</v>
      </c>
      <c r="K53" s="125">
        <v>67.841820476234801</v>
      </c>
      <c r="L53" s="122">
        <v>-3.27942692402031</v>
      </c>
      <c r="M53" s="123">
        <v>-0.21129491394695801</v>
      </c>
      <c r="N53" s="123">
        <v>-3.4837925756702099</v>
      </c>
      <c r="O53" s="123">
        <v>-2.7114912937684799</v>
      </c>
      <c r="P53" s="123">
        <v>0.80017781729273096</v>
      </c>
      <c r="Q53" s="123">
        <v>-2.5054903535079198</v>
      </c>
      <c r="R53" s="58"/>
    </row>
    <row r="54" spans="1:18" x14ac:dyDescent="0.25">
      <c r="A54" s="40" t="s">
        <v>57</v>
      </c>
      <c r="B54" s="19" t="s">
        <v>57</v>
      </c>
      <c r="C54" s="41" t="s">
        <v>11</v>
      </c>
      <c r="D54" s="42" t="s">
        <v>12</v>
      </c>
      <c r="F54" s="118">
        <v>52.855360643633603</v>
      </c>
      <c r="G54" s="119">
        <v>56.211130485323999</v>
      </c>
      <c r="H54" s="120">
        <v>115.55964471511101</v>
      </c>
      <c r="I54" s="121">
        <v>113.538253951841</v>
      </c>
      <c r="J54" s="120">
        <v>61.079466972673899</v>
      </c>
      <c r="K54" s="121">
        <v>63.821136079627998</v>
      </c>
      <c r="L54" s="118">
        <v>-5.9699383604578102</v>
      </c>
      <c r="M54" s="119">
        <v>1.7803609734281201</v>
      </c>
      <c r="N54" s="119">
        <v>-4.2958638397369802</v>
      </c>
      <c r="O54" s="119">
        <v>-4.4144162606562301</v>
      </c>
      <c r="P54" s="119">
        <v>-0.123873873873873</v>
      </c>
      <c r="Q54" s="119">
        <v>-6.0864170404167002</v>
      </c>
      <c r="R54" s="58"/>
    </row>
    <row r="55" spans="1:18" x14ac:dyDescent="0.25">
      <c r="A55" s="40" t="s">
        <v>58</v>
      </c>
      <c r="B55" s="19" t="s">
        <v>58</v>
      </c>
      <c r="C55" s="41" t="s">
        <v>11</v>
      </c>
      <c r="D55" s="42" t="s">
        <v>12</v>
      </c>
      <c r="F55" s="122">
        <v>48.9106927402281</v>
      </c>
      <c r="G55" s="123">
        <v>50.303913310719999</v>
      </c>
      <c r="H55" s="124">
        <v>91.918997440074406</v>
      </c>
      <c r="I55" s="125">
        <v>89.607338552744693</v>
      </c>
      <c r="J55" s="124">
        <v>44.9582184078129</v>
      </c>
      <c r="K55" s="125">
        <v>45.075997905616099</v>
      </c>
      <c r="L55" s="122">
        <v>-2.7696067339457802</v>
      </c>
      <c r="M55" s="123">
        <v>2.57976514498203</v>
      </c>
      <c r="N55" s="123">
        <v>-0.26129093813916199</v>
      </c>
      <c r="O55" s="123">
        <v>-0.26129093813916199</v>
      </c>
      <c r="P55" s="123">
        <v>0</v>
      </c>
      <c r="Q55" s="123">
        <v>-2.7696067339457802</v>
      </c>
      <c r="R55" s="58"/>
    </row>
    <row r="56" spans="1:18" x14ac:dyDescent="0.25">
      <c r="A56" s="40" t="s">
        <v>59</v>
      </c>
      <c r="B56" s="19" t="s">
        <v>59</v>
      </c>
      <c r="C56" s="41" t="s">
        <v>11</v>
      </c>
      <c r="D56" s="42" t="s">
        <v>12</v>
      </c>
      <c r="F56" s="118">
        <v>57.377431000349297</v>
      </c>
      <c r="G56" s="119">
        <v>56.330590150948296</v>
      </c>
      <c r="H56" s="120">
        <v>117.594583136007</v>
      </c>
      <c r="I56" s="121">
        <v>120.611877265625</v>
      </c>
      <c r="J56" s="120">
        <v>67.472750799011393</v>
      </c>
      <c r="K56" s="121">
        <v>67.941382255864099</v>
      </c>
      <c r="L56" s="118">
        <v>1.85838786101083</v>
      </c>
      <c r="M56" s="119">
        <v>-2.50165588831026</v>
      </c>
      <c r="N56" s="119">
        <v>-0.68975849665205802</v>
      </c>
      <c r="O56" s="119">
        <v>1.3289626471404099</v>
      </c>
      <c r="P56" s="119">
        <v>2.0327421555252299</v>
      </c>
      <c r="Q56" s="119">
        <v>3.9289062499999998</v>
      </c>
      <c r="R56" s="58"/>
    </row>
    <row r="57" spans="1:18" x14ac:dyDescent="0.25">
      <c r="A57" s="63" t="s">
        <v>65</v>
      </c>
      <c r="B57" s="19" t="s">
        <v>71</v>
      </c>
      <c r="C57" s="41" t="s">
        <v>11</v>
      </c>
      <c r="D57" s="42" t="s">
        <v>12</v>
      </c>
      <c r="F57" s="122">
        <v>60.116080959753397</v>
      </c>
      <c r="G57" s="123">
        <v>56.406300321307299</v>
      </c>
      <c r="H57" s="124">
        <v>294.28475398654598</v>
      </c>
      <c r="I57" s="125">
        <v>291.91093225515101</v>
      </c>
      <c r="J57" s="124">
        <v>176.91246095876301</v>
      </c>
      <c r="K57" s="125">
        <v>164.65615711856901</v>
      </c>
      <c r="L57" s="122">
        <v>6.5768905553350896</v>
      </c>
      <c r="M57" s="123">
        <v>0.81320069551902696</v>
      </c>
      <c r="N57" s="123">
        <v>7.44357457059363</v>
      </c>
      <c r="O57" s="123">
        <v>13.8298190772274</v>
      </c>
      <c r="P57" s="123">
        <v>5.9438123984211702</v>
      </c>
      <c r="Q57" s="123">
        <v>12.9116209900148</v>
      </c>
    </row>
    <row r="58" spans="1:18" x14ac:dyDescent="0.25">
      <c r="A58" s="19" t="s">
        <v>66</v>
      </c>
      <c r="B58" t="s">
        <v>72</v>
      </c>
      <c r="C58" s="41" t="s">
        <v>11</v>
      </c>
      <c r="D58" s="42" t="s">
        <v>12</v>
      </c>
      <c r="F58" s="118">
        <v>73.687765976602094</v>
      </c>
      <c r="G58" s="119">
        <v>69.391223771909694</v>
      </c>
      <c r="H58" s="120">
        <v>202.61752142743899</v>
      </c>
      <c r="I58" s="121">
        <v>196.58870147070999</v>
      </c>
      <c r="J58" s="120">
        <v>149.304325017043</v>
      </c>
      <c r="K58" s="121">
        <v>136.41530574783201</v>
      </c>
      <c r="L58" s="118">
        <v>6.1917660060517399</v>
      </c>
      <c r="M58" s="119">
        <v>3.06671742151324</v>
      </c>
      <c r="N58" s="119">
        <v>9.4483673943719104</v>
      </c>
      <c r="O58" s="119">
        <v>10.9648052378268</v>
      </c>
      <c r="P58" s="119">
        <v>1.3855280618218699</v>
      </c>
      <c r="Q58" s="119">
        <v>7.6630827234098096</v>
      </c>
    </row>
    <row r="59" spans="1:18" x14ac:dyDescent="0.25">
      <c r="A59" s="63" t="s">
        <v>67</v>
      </c>
      <c r="B59" t="s">
        <v>73</v>
      </c>
      <c r="C59" s="41" t="s">
        <v>11</v>
      </c>
      <c r="D59" s="42" t="s">
        <v>12</v>
      </c>
      <c r="F59" s="122">
        <v>72.749745059313994</v>
      </c>
      <c r="G59" s="123">
        <v>68.725840981161696</v>
      </c>
      <c r="H59" s="124">
        <v>158.26219211413101</v>
      </c>
      <c r="I59" s="125">
        <v>151.89147758982801</v>
      </c>
      <c r="J59" s="124">
        <v>115.13534128831201</v>
      </c>
      <c r="K59" s="125">
        <v>104.388695352322</v>
      </c>
      <c r="L59" s="122">
        <v>5.8550088594117398</v>
      </c>
      <c r="M59" s="123">
        <v>4.1942540986443397</v>
      </c>
      <c r="N59" s="123">
        <v>10.294836907117899</v>
      </c>
      <c r="O59" s="123">
        <v>11.6349928841181</v>
      </c>
      <c r="P59" s="123">
        <v>1.2150668286755699</v>
      </c>
      <c r="Q59" s="123">
        <v>7.1412179585540398</v>
      </c>
    </row>
    <row r="60" spans="1:18" x14ac:dyDescent="0.25">
      <c r="A60" s="19" t="s">
        <v>68</v>
      </c>
      <c r="B60" t="s">
        <v>74</v>
      </c>
      <c r="C60" s="41" t="s">
        <v>11</v>
      </c>
      <c r="D60" s="42" t="s">
        <v>12</v>
      </c>
      <c r="F60" s="118">
        <v>69.059086395233294</v>
      </c>
      <c r="G60" s="119">
        <v>65.696589513644099</v>
      </c>
      <c r="H60" s="120">
        <v>127.14028337393999</v>
      </c>
      <c r="I60" s="121">
        <v>122.94377787158901</v>
      </c>
      <c r="J60" s="120">
        <v>87.801918138354097</v>
      </c>
      <c r="K60" s="121">
        <v>80.769869080864694</v>
      </c>
      <c r="L60" s="118">
        <v>5.11822136656094</v>
      </c>
      <c r="M60" s="119">
        <v>3.41335330262417</v>
      </c>
      <c r="N60" s="119">
        <v>8.7062776472362398</v>
      </c>
      <c r="O60" s="119">
        <v>8.8035201180468103</v>
      </c>
      <c r="P60" s="119">
        <v>8.9454328595566998E-2</v>
      </c>
      <c r="Q60" s="119">
        <v>5.2122541657159998</v>
      </c>
    </row>
    <row r="61" spans="1:18" x14ac:dyDescent="0.25">
      <c r="A61" s="63" t="s">
        <v>69</v>
      </c>
      <c r="B61" t="s">
        <v>75</v>
      </c>
      <c r="C61" s="41" t="s">
        <v>11</v>
      </c>
      <c r="D61" s="42" t="s">
        <v>12</v>
      </c>
      <c r="F61" s="122">
        <v>61.370737100973898</v>
      </c>
      <c r="G61" s="123">
        <v>59.026598754951799</v>
      </c>
      <c r="H61" s="124">
        <v>90.636816828473101</v>
      </c>
      <c r="I61" s="125">
        <v>87.786376220527202</v>
      </c>
      <c r="J61" s="124">
        <v>55.624482572493498</v>
      </c>
      <c r="K61" s="125">
        <v>51.817312053203104</v>
      </c>
      <c r="L61" s="122">
        <v>3.97132546253204</v>
      </c>
      <c r="M61" s="123">
        <v>3.2470193333704902</v>
      </c>
      <c r="N61" s="123">
        <v>7.3472945014620201</v>
      </c>
      <c r="O61" s="123">
        <v>9.7505921395544508</v>
      </c>
      <c r="P61" s="123">
        <v>2.23880597014925</v>
      </c>
      <c r="Q61" s="123">
        <v>6.29904170423052</v>
      </c>
    </row>
    <row r="62" spans="1:18" x14ac:dyDescent="0.25">
      <c r="A62" s="19" t="s">
        <v>70</v>
      </c>
      <c r="B62" t="s">
        <v>76</v>
      </c>
      <c r="C62" s="41" t="s">
        <v>11</v>
      </c>
      <c r="D62" s="42" t="s">
        <v>12</v>
      </c>
      <c r="F62" s="118">
        <v>55.574277798480203</v>
      </c>
      <c r="G62" s="119">
        <v>54.123385765054103</v>
      </c>
      <c r="H62" s="120">
        <v>64.969490710612106</v>
      </c>
      <c r="I62" s="121">
        <v>64.617351695302503</v>
      </c>
      <c r="J62" s="120">
        <v>36.106325251773299</v>
      </c>
      <c r="K62" s="121">
        <v>34.973098529210297</v>
      </c>
      <c r="L62" s="118">
        <v>2.6807118825203098</v>
      </c>
      <c r="M62" s="119">
        <v>0.54496045732434795</v>
      </c>
      <c r="N62" s="119">
        <v>3.2402811595791898</v>
      </c>
      <c r="O62" s="119">
        <v>3.04239786530658</v>
      </c>
      <c r="P62" s="119">
        <v>-0.19167256428402901</v>
      </c>
      <c r="Q62" s="119">
        <v>2.4839011290299902</v>
      </c>
    </row>
  </sheetData>
  <sheetProtection selectLockedCells="1" selectUnlockedCells="1"/>
  <mergeCells count="6">
    <mergeCell ref="C6:D6"/>
    <mergeCell ref="F7:G7"/>
    <mergeCell ref="H7:I7"/>
    <mergeCell ref="J7:K7"/>
    <mergeCell ref="F1:Q1"/>
    <mergeCell ref="F6:Q6"/>
  </mergeCells>
  <phoneticPr fontId="19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A54F0F"/>
  </sheetPr>
  <dimension ref="A1:R62"/>
  <sheetViews>
    <sheetView workbookViewId="0">
      <selection activeCell="T6" sqref="T6"/>
    </sheetView>
  </sheetViews>
  <sheetFormatPr defaultColWidth="8.81640625" defaultRowHeight="12.5" x14ac:dyDescent="0.25"/>
  <cols>
    <col min="1" max="1" width="50.54296875" bestFit="1" customWidth="1"/>
    <col min="2" max="2" width="21.7265625" customWidth="1"/>
    <col min="12" max="12" width="12.1796875" customWidth="1"/>
  </cols>
  <sheetData>
    <row r="1" spans="1:18" ht="25" x14ac:dyDescent="0.5">
      <c r="A1" s="43" t="s">
        <v>91</v>
      </c>
      <c r="B1" s="56" t="s">
        <v>60</v>
      </c>
      <c r="D1" s="46"/>
      <c r="E1" s="1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</row>
    <row r="2" spans="1:18" ht="25" x14ac:dyDescent="0.5">
      <c r="A2" s="24"/>
      <c r="B2" s="1"/>
      <c r="C2" s="22"/>
      <c r="D2" s="23"/>
      <c r="E2" s="1"/>
      <c r="F2" s="16"/>
      <c r="G2" s="16"/>
      <c r="H2" s="16"/>
      <c r="I2" s="1"/>
      <c r="J2" s="1"/>
      <c r="K2" s="1"/>
      <c r="L2" s="1"/>
      <c r="M2" s="1"/>
      <c r="N2" s="1"/>
      <c r="O2" s="1"/>
      <c r="P2" s="1"/>
      <c r="Q2" s="1"/>
    </row>
    <row r="3" spans="1:18" x14ac:dyDescent="0.25">
      <c r="A3" s="25"/>
      <c r="B3" s="1"/>
      <c r="C3" s="25"/>
      <c r="D3" s="26"/>
      <c r="E3" s="1"/>
      <c r="F3" s="1"/>
      <c r="G3" s="16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8" x14ac:dyDescent="0.25">
      <c r="A4" s="1"/>
      <c r="B4" s="1"/>
      <c r="C4" s="1"/>
      <c r="D4" s="16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8" x14ac:dyDescent="0.25">
      <c r="A5" s="1"/>
      <c r="B5" s="1"/>
      <c r="C5" s="1"/>
      <c r="D5" s="16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8" ht="13" x14ac:dyDescent="0.25">
      <c r="A6" s="2"/>
      <c r="B6" s="27"/>
      <c r="C6" s="144" t="s">
        <v>0</v>
      </c>
      <c r="D6" s="145"/>
      <c r="E6" s="28"/>
      <c r="F6" s="148" t="s">
        <v>90</v>
      </c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</row>
    <row r="7" spans="1:18" ht="13" x14ac:dyDescent="0.3">
      <c r="A7" s="4"/>
      <c r="B7" s="29"/>
      <c r="C7" s="3"/>
      <c r="D7" s="17"/>
      <c r="E7" s="30"/>
      <c r="F7" s="146" t="s">
        <v>1</v>
      </c>
      <c r="G7" s="147"/>
      <c r="H7" s="146" t="s">
        <v>2</v>
      </c>
      <c r="I7" s="147"/>
      <c r="J7" s="146" t="s">
        <v>3</v>
      </c>
      <c r="K7" s="147"/>
      <c r="L7" s="49" t="s">
        <v>84</v>
      </c>
      <c r="M7" s="50"/>
      <c r="N7" s="50"/>
      <c r="O7" s="50"/>
      <c r="P7" s="50"/>
      <c r="Q7" s="51"/>
    </row>
    <row r="8" spans="1:18" x14ac:dyDescent="0.25">
      <c r="A8" s="6"/>
      <c r="B8" s="31"/>
      <c r="C8" s="5" t="s">
        <v>4</v>
      </c>
      <c r="D8" s="5" t="s">
        <v>5</v>
      </c>
      <c r="E8" s="32"/>
      <c r="F8" s="5">
        <v>2026</v>
      </c>
      <c r="G8" s="52">
        <v>2025</v>
      </c>
      <c r="H8" s="5">
        <v>2026</v>
      </c>
      <c r="I8" s="52">
        <v>2025</v>
      </c>
      <c r="J8" s="5">
        <v>2026</v>
      </c>
      <c r="K8" s="52">
        <v>2025</v>
      </c>
      <c r="L8" s="5" t="s">
        <v>6</v>
      </c>
      <c r="M8" s="53" t="s">
        <v>2</v>
      </c>
      <c r="N8" s="53" t="s">
        <v>3</v>
      </c>
      <c r="O8" s="54" t="s">
        <v>7</v>
      </c>
      <c r="P8" s="54" t="s">
        <v>8</v>
      </c>
      <c r="Q8" s="55" t="s">
        <v>9</v>
      </c>
    </row>
    <row r="9" spans="1:18" x14ac:dyDescent="0.25">
      <c r="A9" s="33" t="s">
        <v>10</v>
      </c>
      <c r="B9" s="19" t="s">
        <v>10</v>
      </c>
      <c r="C9" s="34" t="s">
        <v>11</v>
      </c>
      <c r="D9" s="35" t="s">
        <v>12</v>
      </c>
      <c r="E9" s="19"/>
      <c r="F9" s="109">
        <v>59.186360527180497</v>
      </c>
      <c r="G9" s="110">
        <v>58.385940118870799</v>
      </c>
      <c r="H9" s="111">
        <v>161.57197073105399</v>
      </c>
      <c r="I9" s="112">
        <v>157.82856216316</v>
      </c>
      <c r="J9" s="111">
        <v>95.628569107752398</v>
      </c>
      <c r="K9" s="112">
        <v>92.149689795057697</v>
      </c>
      <c r="L9" s="109">
        <v>1.37091294013607</v>
      </c>
      <c r="M9" s="110">
        <v>2.3718194708153302</v>
      </c>
      <c r="N9" s="110">
        <v>3.7752479909934702</v>
      </c>
      <c r="O9" s="110">
        <v>4.4141712761926097</v>
      </c>
      <c r="P9" s="110">
        <v>0.61567984424820099</v>
      </c>
      <c r="Q9" s="110">
        <v>1.99503321903888</v>
      </c>
      <c r="R9" s="58"/>
    </row>
    <row r="10" spans="1:18" x14ac:dyDescent="0.25">
      <c r="A10" s="36"/>
      <c r="B10" s="19"/>
      <c r="C10" s="37"/>
      <c r="D10" s="38"/>
      <c r="E10" s="1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57"/>
    </row>
    <row r="11" spans="1:18" x14ac:dyDescent="0.25">
      <c r="A11" s="33" t="s">
        <v>13</v>
      </c>
      <c r="B11" s="19" t="s">
        <v>13</v>
      </c>
      <c r="C11" s="34" t="s">
        <v>11</v>
      </c>
      <c r="D11" s="35" t="s">
        <v>12</v>
      </c>
      <c r="E11" s="19"/>
      <c r="F11" s="109">
        <v>57.031674225454502</v>
      </c>
      <c r="G11" s="110">
        <v>55.966340999940201</v>
      </c>
      <c r="H11" s="111">
        <v>125.004751593751</v>
      </c>
      <c r="I11" s="112">
        <v>123.943080777511</v>
      </c>
      <c r="J11" s="111">
        <v>71.292302695287205</v>
      </c>
      <c r="K11" s="112">
        <v>69.366407233773401</v>
      </c>
      <c r="L11" s="109">
        <v>1.90352488027644</v>
      </c>
      <c r="M11" s="110">
        <v>0.85657933430453304</v>
      </c>
      <c r="N11" s="110">
        <v>2.77640941532876</v>
      </c>
      <c r="O11" s="110">
        <v>3.6082017172182002</v>
      </c>
      <c r="P11" s="110">
        <v>0.80932220401676502</v>
      </c>
      <c r="Q11" s="110">
        <v>2.7282527338082598</v>
      </c>
      <c r="R11" s="58"/>
    </row>
    <row r="12" spans="1:18" x14ac:dyDescent="0.25">
      <c r="A12" s="36"/>
      <c r="B12" s="19"/>
      <c r="C12" s="37"/>
      <c r="D12" s="38"/>
      <c r="E12" s="1"/>
      <c r="F12" s="114"/>
      <c r="G12" s="114"/>
      <c r="H12" s="115"/>
      <c r="I12" s="115"/>
      <c r="J12" s="115"/>
      <c r="K12" s="115"/>
      <c r="L12" s="114"/>
      <c r="M12" s="114"/>
      <c r="N12" s="114"/>
      <c r="O12" s="114"/>
      <c r="P12" s="114"/>
      <c r="Q12" s="114"/>
      <c r="R12" s="57"/>
    </row>
    <row r="13" spans="1:18" ht="13" x14ac:dyDescent="0.3">
      <c r="A13" s="39" t="s">
        <v>14</v>
      </c>
      <c r="B13" s="19"/>
      <c r="C13" s="7"/>
      <c r="D13" s="18"/>
      <c r="E13" s="1"/>
      <c r="F13" s="116"/>
      <c r="G13" s="116"/>
      <c r="H13" s="117"/>
      <c r="I13" s="117"/>
      <c r="J13" s="117"/>
      <c r="K13" s="117"/>
      <c r="L13" s="116"/>
      <c r="M13" s="116"/>
      <c r="N13" s="116"/>
      <c r="O13" s="116"/>
      <c r="P13" s="116"/>
      <c r="Q13" s="116"/>
      <c r="R13" s="57"/>
    </row>
    <row r="14" spans="1:18" x14ac:dyDescent="0.25">
      <c r="A14" s="33" t="s">
        <v>15</v>
      </c>
      <c r="B14" s="19" t="s">
        <v>15</v>
      </c>
      <c r="C14" s="34" t="s">
        <v>11</v>
      </c>
      <c r="D14" s="35" t="s">
        <v>12</v>
      </c>
      <c r="E14" s="19"/>
      <c r="F14" s="109">
        <v>55.398319636943398</v>
      </c>
      <c r="G14" s="110">
        <v>51.971634615796397</v>
      </c>
      <c r="H14" s="111">
        <v>109.366476876466</v>
      </c>
      <c r="I14" s="112">
        <v>106.903127392689</v>
      </c>
      <c r="J14" s="111">
        <v>60.587190435688598</v>
      </c>
      <c r="K14" s="112">
        <v>55.559302761387698</v>
      </c>
      <c r="L14" s="109">
        <v>6.5933754950734302</v>
      </c>
      <c r="M14" s="110">
        <v>2.3042819642952299</v>
      </c>
      <c r="N14" s="110">
        <v>9.0495874217399095</v>
      </c>
      <c r="O14" s="110">
        <v>7.6352077992714102</v>
      </c>
      <c r="P14" s="110">
        <v>-1.2970059363897399</v>
      </c>
      <c r="Q14" s="110">
        <v>5.2108530871041099</v>
      </c>
      <c r="R14" s="58"/>
    </row>
    <row r="15" spans="1:18" x14ac:dyDescent="0.25">
      <c r="A15" s="40" t="s">
        <v>16</v>
      </c>
      <c r="B15" s="19" t="s">
        <v>48</v>
      </c>
      <c r="C15" s="41" t="s">
        <v>11</v>
      </c>
      <c r="D15" s="42" t="s">
        <v>12</v>
      </c>
      <c r="E15" s="19"/>
      <c r="F15" s="118">
        <v>61.836774203110103</v>
      </c>
      <c r="G15" s="119">
        <v>60.707472931079501</v>
      </c>
      <c r="H15" s="120">
        <v>116.864047180493</v>
      </c>
      <c r="I15" s="121">
        <v>114.62304558611901</v>
      </c>
      <c r="J15" s="120">
        <v>72.264956979617807</v>
      </c>
      <c r="K15" s="121">
        <v>69.584754371972593</v>
      </c>
      <c r="L15" s="118">
        <v>1.8602343624362401</v>
      </c>
      <c r="M15" s="119">
        <v>1.95510560979627</v>
      </c>
      <c r="N15" s="119">
        <v>3.8517095186078598</v>
      </c>
      <c r="O15" s="119">
        <v>7.8240542993361002</v>
      </c>
      <c r="P15" s="119">
        <v>3.82501626515496</v>
      </c>
      <c r="Q15" s="119">
        <v>5.7564048945243904</v>
      </c>
      <c r="R15" s="58"/>
    </row>
    <row r="16" spans="1:18" x14ac:dyDescent="0.25">
      <c r="A16" s="40" t="s">
        <v>17</v>
      </c>
      <c r="B16" s="19" t="s">
        <v>17</v>
      </c>
      <c r="C16" s="41" t="s">
        <v>11</v>
      </c>
      <c r="D16" s="42" t="s">
        <v>12</v>
      </c>
      <c r="E16" s="19"/>
      <c r="F16" s="122">
        <v>48.948591315793998</v>
      </c>
      <c r="G16" s="123">
        <v>49.666042562261502</v>
      </c>
      <c r="H16" s="124">
        <v>109.11563434433999</v>
      </c>
      <c r="I16" s="125">
        <v>108.821554238842</v>
      </c>
      <c r="J16" s="124">
        <v>53.410565916847602</v>
      </c>
      <c r="K16" s="125">
        <v>54.047359445177896</v>
      </c>
      <c r="L16" s="122">
        <v>-1.44455086303292</v>
      </c>
      <c r="M16" s="123">
        <v>0.27024067755268699</v>
      </c>
      <c r="N16" s="123">
        <v>-1.1782139495200901</v>
      </c>
      <c r="O16" s="123">
        <v>-0.36625352417292201</v>
      </c>
      <c r="P16" s="123">
        <v>0.82164111558599495</v>
      </c>
      <c r="Q16" s="123">
        <v>-0.63477877127315996</v>
      </c>
      <c r="R16" s="58"/>
    </row>
    <row r="17" spans="1:18" x14ac:dyDescent="0.25">
      <c r="A17" s="40" t="s">
        <v>18</v>
      </c>
      <c r="B17" s="19" t="s">
        <v>18</v>
      </c>
      <c r="C17" s="41" t="s">
        <v>11</v>
      </c>
      <c r="D17" s="42" t="s">
        <v>12</v>
      </c>
      <c r="E17" s="19"/>
      <c r="F17" s="118">
        <v>61.852478768092297</v>
      </c>
      <c r="G17" s="119">
        <v>61.671633452295701</v>
      </c>
      <c r="H17" s="120">
        <v>180.49731042391701</v>
      </c>
      <c r="I17" s="121">
        <v>193.123015153729</v>
      </c>
      <c r="J17" s="120">
        <v>111.642060606931</v>
      </c>
      <c r="K17" s="121">
        <v>119.102118017629</v>
      </c>
      <c r="L17" s="118">
        <v>0.29323905606706102</v>
      </c>
      <c r="M17" s="119">
        <v>-6.5376489279444998</v>
      </c>
      <c r="N17" s="119">
        <v>-6.2635808118827203</v>
      </c>
      <c r="O17" s="119">
        <v>-5.8667365206157003</v>
      </c>
      <c r="P17" s="119">
        <v>0.42336190640118598</v>
      </c>
      <c r="Q17" s="119">
        <v>0.71784242492632599</v>
      </c>
      <c r="R17" s="58"/>
    </row>
    <row r="18" spans="1:18" x14ac:dyDescent="0.25">
      <c r="A18" s="36"/>
      <c r="B18" s="19"/>
      <c r="C18" s="37"/>
      <c r="D18" s="38"/>
      <c r="E18" s="1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57"/>
    </row>
    <row r="19" spans="1:18" ht="13" x14ac:dyDescent="0.3">
      <c r="A19" s="39" t="s">
        <v>19</v>
      </c>
      <c r="B19" s="19"/>
      <c r="C19" s="7"/>
      <c r="D19" s="18"/>
      <c r="E19" s="1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57"/>
    </row>
    <row r="20" spans="1:18" x14ac:dyDescent="0.25">
      <c r="A20" s="33" t="s">
        <v>20</v>
      </c>
      <c r="B20" s="19" t="s">
        <v>20</v>
      </c>
      <c r="C20" s="34" t="s">
        <v>11</v>
      </c>
      <c r="D20" s="35" t="s">
        <v>12</v>
      </c>
      <c r="E20" s="19"/>
      <c r="F20" s="109">
        <v>68.592514619883005</v>
      </c>
      <c r="G20" s="110">
        <v>68.286714107893502</v>
      </c>
      <c r="H20" s="111">
        <v>198.777914371847</v>
      </c>
      <c r="I20" s="112">
        <v>196.98667814814999</v>
      </c>
      <c r="J20" s="111">
        <v>136.34676997660799</v>
      </c>
      <c r="K20" s="112">
        <v>134.515729737664</v>
      </c>
      <c r="L20" s="109">
        <v>0.447818460713032</v>
      </c>
      <c r="M20" s="110">
        <v>0.90931845774351605</v>
      </c>
      <c r="N20" s="110">
        <v>1.3612090143769899</v>
      </c>
      <c r="O20" s="110">
        <v>1.76828214294879</v>
      </c>
      <c r="P20" s="110">
        <v>0.40160642570281102</v>
      </c>
      <c r="Q20" s="110">
        <v>0.85122335412955097</v>
      </c>
      <c r="R20" s="58"/>
    </row>
    <row r="21" spans="1:18" x14ac:dyDescent="0.25">
      <c r="A21" s="40" t="s">
        <v>21</v>
      </c>
      <c r="B21" s="19" t="s">
        <v>21</v>
      </c>
      <c r="C21" s="41" t="s">
        <v>11</v>
      </c>
      <c r="D21" s="42" t="s">
        <v>12</v>
      </c>
      <c r="E21" s="19"/>
      <c r="F21" s="118">
        <v>59.7062764645977</v>
      </c>
      <c r="G21" s="119">
        <v>57.231952856441303</v>
      </c>
      <c r="H21" s="120">
        <v>143.814367201105</v>
      </c>
      <c r="I21" s="121">
        <v>143.39096428923199</v>
      </c>
      <c r="J21" s="120">
        <v>85.866203676904107</v>
      </c>
      <c r="K21" s="121">
        <v>82.065449082410197</v>
      </c>
      <c r="L21" s="118">
        <v>4.3233254933007901</v>
      </c>
      <c r="M21" s="119">
        <v>0.29527865578698298</v>
      </c>
      <c r="N21" s="119">
        <v>4.6313700064896901</v>
      </c>
      <c r="O21" s="119">
        <v>6.5153855083253198</v>
      </c>
      <c r="P21" s="119">
        <v>1.8006220330659599</v>
      </c>
      <c r="Q21" s="119">
        <v>6.2017942777602899</v>
      </c>
      <c r="R21" s="58"/>
    </row>
    <row r="22" spans="1:18" x14ac:dyDescent="0.25">
      <c r="A22" s="40" t="s">
        <v>22</v>
      </c>
      <c r="B22" s="19" t="s">
        <v>22</v>
      </c>
      <c r="C22" s="41" t="s">
        <v>11</v>
      </c>
      <c r="D22" s="42" t="s">
        <v>12</v>
      </c>
      <c r="E22" s="19"/>
      <c r="F22" s="122">
        <v>60.515495787927897</v>
      </c>
      <c r="G22" s="123">
        <v>59.840662103105501</v>
      </c>
      <c r="H22" s="124">
        <v>146.824183107708</v>
      </c>
      <c r="I22" s="125">
        <v>150.140910790839</v>
      </c>
      <c r="J22" s="124">
        <v>88.851382344204794</v>
      </c>
      <c r="K22" s="125">
        <v>89.845315104871602</v>
      </c>
      <c r="L22" s="122">
        <v>1.1277176105767099</v>
      </c>
      <c r="M22" s="123">
        <v>-2.2090765705772002</v>
      </c>
      <c r="N22" s="123">
        <v>-1.1062711055180099</v>
      </c>
      <c r="O22" s="123">
        <v>-1.02595365543547</v>
      </c>
      <c r="P22" s="123">
        <v>8.1215918319990699E-2</v>
      </c>
      <c r="Q22" s="123">
        <v>1.20984941511019</v>
      </c>
      <c r="R22" s="58"/>
    </row>
    <row r="23" spans="1:18" x14ac:dyDescent="0.25">
      <c r="A23" s="40" t="s">
        <v>23</v>
      </c>
      <c r="B23" s="19" t="s">
        <v>23</v>
      </c>
      <c r="C23" s="41" t="s">
        <v>11</v>
      </c>
      <c r="D23" s="42" t="s">
        <v>12</v>
      </c>
      <c r="E23" s="19"/>
      <c r="F23" s="118">
        <v>63.192036713851699</v>
      </c>
      <c r="G23" s="119">
        <v>62.532455025231997</v>
      </c>
      <c r="H23" s="120">
        <v>161.65087283305499</v>
      </c>
      <c r="I23" s="121">
        <v>164.00669718101599</v>
      </c>
      <c r="J23" s="120">
        <v>102.150478908926</v>
      </c>
      <c r="K23" s="121">
        <v>102.557414153087</v>
      </c>
      <c r="L23" s="118">
        <v>1.0547829736629999</v>
      </c>
      <c r="M23" s="119">
        <v>-1.4364196026460201</v>
      </c>
      <c r="N23" s="119">
        <v>-0.39678773838208298</v>
      </c>
      <c r="O23" s="119">
        <v>-1.0644158802026999</v>
      </c>
      <c r="P23" s="119">
        <v>-0.67028776147001001</v>
      </c>
      <c r="Q23" s="119">
        <v>0.37742513101046399</v>
      </c>
      <c r="R23" s="58"/>
    </row>
    <row r="24" spans="1:18" x14ac:dyDescent="0.25">
      <c r="A24" s="40" t="s">
        <v>24</v>
      </c>
      <c r="B24" s="19" t="s">
        <v>24</v>
      </c>
      <c r="C24" s="41" t="s">
        <v>11</v>
      </c>
      <c r="D24" s="42" t="s">
        <v>12</v>
      </c>
      <c r="E24" s="19"/>
      <c r="F24" s="122">
        <v>58.410685188330802</v>
      </c>
      <c r="G24" s="123">
        <v>57.049622437971898</v>
      </c>
      <c r="H24" s="124">
        <v>101.048091456132</v>
      </c>
      <c r="I24" s="125">
        <v>100.23261075479699</v>
      </c>
      <c r="J24" s="124">
        <v>59.022882589258103</v>
      </c>
      <c r="K24" s="125">
        <v>57.182325995333699</v>
      </c>
      <c r="L24" s="122">
        <v>2.3857524242841901</v>
      </c>
      <c r="M24" s="123">
        <v>0.81358820766465301</v>
      </c>
      <c r="N24" s="123">
        <v>3.2187508323368901</v>
      </c>
      <c r="O24" s="123">
        <v>2.89830427014574</v>
      </c>
      <c r="P24" s="123">
        <v>-0.31045382704899499</v>
      </c>
      <c r="Q24" s="123">
        <v>2.0678919375300899</v>
      </c>
      <c r="R24" s="58"/>
    </row>
    <row r="25" spans="1:18" x14ac:dyDescent="0.25">
      <c r="A25" s="40" t="s">
        <v>25</v>
      </c>
      <c r="B25" s="19" t="s">
        <v>25</v>
      </c>
      <c r="C25" s="41" t="s">
        <v>11</v>
      </c>
      <c r="D25" s="42" t="s">
        <v>12</v>
      </c>
      <c r="E25" s="19"/>
      <c r="F25" s="118">
        <v>66.711288023981496</v>
      </c>
      <c r="G25" s="119">
        <v>65.497795455246106</v>
      </c>
      <c r="H25" s="120">
        <v>134.53790522044801</v>
      </c>
      <c r="I25" s="121">
        <v>131.14586526949299</v>
      </c>
      <c r="J25" s="120">
        <v>89.751969453044296</v>
      </c>
      <c r="K25" s="121">
        <v>85.897650582225907</v>
      </c>
      <c r="L25" s="118">
        <v>1.8527227676914499</v>
      </c>
      <c r="M25" s="119">
        <v>2.58646351067472</v>
      </c>
      <c r="N25" s="119">
        <v>4.48710627670647</v>
      </c>
      <c r="O25" s="119">
        <v>9.2615610450621197</v>
      </c>
      <c r="P25" s="119">
        <v>4.5694200351493803</v>
      </c>
      <c r="Q25" s="119">
        <v>6.5068014881835001</v>
      </c>
      <c r="R25" s="58"/>
    </row>
    <row r="26" spans="1:18" x14ac:dyDescent="0.25">
      <c r="A26" s="40" t="s">
        <v>26</v>
      </c>
      <c r="B26" s="19" t="s">
        <v>26</v>
      </c>
      <c r="C26" s="41" t="s">
        <v>11</v>
      </c>
      <c r="D26" s="42" t="s">
        <v>12</v>
      </c>
      <c r="E26" s="19"/>
      <c r="F26" s="122">
        <v>42.765207956047597</v>
      </c>
      <c r="G26" s="123">
        <v>39.5763452131376</v>
      </c>
      <c r="H26" s="124">
        <v>124.279837867005</v>
      </c>
      <c r="I26" s="125">
        <v>125.03291757712201</v>
      </c>
      <c r="J26" s="124">
        <v>53.1485311112639</v>
      </c>
      <c r="K26" s="125">
        <v>49.483459090379597</v>
      </c>
      <c r="L26" s="122">
        <v>8.05749678434535</v>
      </c>
      <c r="M26" s="123">
        <v>-0.60230515668130102</v>
      </c>
      <c r="N26" s="123">
        <v>7.4066609090325102</v>
      </c>
      <c r="O26" s="123">
        <v>2.3191991796542002</v>
      </c>
      <c r="P26" s="123">
        <v>-4.7366352201257804</v>
      </c>
      <c r="Q26" s="123">
        <v>2.9392073336717601</v>
      </c>
      <c r="R26" s="58"/>
    </row>
    <row r="27" spans="1:18" x14ac:dyDescent="0.25">
      <c r="A27" s="40" t="s">
        <v>27</v>
      </c>
      <c r="B27" s="19" t="s">
        <v>27</v>
      </c>
      <c r="C27" s="41" t="s">
        <v>11</v>
      </c>
      <c r="D27" s="42" t="s">
        <v>12</v>
      </c>
      <c r="E27" s="19"/>
      <c r="F27" s="118">
        <v>51.961953095559203</v>
      </c>
      <c r="G27" s="119">
        <v>48.125480566510397</v>
      </c>
      <c r="H27" s="120">
        <v>123.254921314692</v>
      </c>
      <c r="I27" s="121">
        <v>119.73153943237</v>
      </c>
      <c r="J27" s="120">
        <v>64.045664401508702</v>
      </c>
      <c r="K27" s="121">
        <v>57.621378741509197</v>
      </c>
      <c r="L27" s="118">
        <v>7.97181136455721</v>
      </c>
      <c r="M27" s="119">
        <v>2.9427349711073001</v>
      </c>
      <c r="N27" s="119">
        <v>11.149135616520001</v>
      </c>
      <c r="O27" s="119">
        <v>11.8265404448994</v>
      </c>
      <c r="P27" s="119">
        <v>0.60945577725099997</v>
      </c>
      <c r="Q27" s="119">
        <v>8.6298518067210601</v>
      </c>
      <c r="R27" s="58"/>
    </row>
    <row r="28" spans="1:18" x14ac:dyDescent="0.25">
      <c r="A28" s="40" t="s">
        <v>28</v>
      </c>
      <c r="B28" s="19" t="s">
        <v>28</v>
      </c>
      <c r="C28" s="41" t="s">
        <v>11</v>
      </c>
      <c r="D28" s="42" t="s">
        <v>12</v>
      </c>
      <c r="E28" s="19"/>
      <c r="F28" s="122">
        <v>60.845887573454903</v>
      </c>
      <c r="G28" s="123">
        <v>58.763893763893698</v>
      </c>
      <c r="H28" s="124">
        <v>115.096227751116</v>
      </c>
      <c r="I28" s="125">
        <v>110.19883410485301</v>
      </c>
      <c r="J28" s="124">
        <v>70.0313213387319</v>
      </c>
      <c r="K28" s="125">
        <v>64.757125802425804</v>
      </c>
      <c r="L28" s="122">
        <v>3.54298137207588</v>
      </c>
      <c r="M28" s="123">
        <v>4.4441428859426901</v>
      </c>
      <c r="N28" s="123">
        <v>8.1445794126159505</v>
      </c>
      <c r="O28" s="123">
        <v>10.206795866880499</v>
      </c>
      <c r="P28" s="123">
        <v>1.9069069069069</v>
      </c>
      <c r="Q28" s="123">
        <v>5.5174496354773304</v>
      </c>
      <c r="R28" s="58"/>
    </row>
    <row r="29" spans="1:18" x14ac:dyDescent="0.25">
      <c r="A29" s="40" t="s">
        <v>29</v>
      </c>
      <c r="B29" s="19" t="s">
        <v>29</v>
      </c>
      <c r="C29" s="41" t="s">
        <v>11</v>
      </c>
      <c r="D29" s="42" t="s">
        <v>12</v>
      </c>
      <c r="E29" s="19"/>
      <c r="F29" s="118">
        <v>61.295680261882197</v>
      </c>
      <c r="G29" s="119">
        <v>57.795696389556902</v>
      </c>
      <c r="H29" s="120">
        <v>87.785772081451199</v>
      </c>
      <c r="I29" s="121">
        <v>87.113266584353596</v>
      </c>
      <c r="J29" s="120">
        <v>53.808886170470998</v>
      </c>
      <c r="K29" s="121">
        <v>50.347719070118302</v>
      </c>
      <c r="L29" s="118">
        <v>6.0557863144940196</v>
      </c>
      <c r="M29" s="119">
        <v>0.77198975938578895</v>
      </c>
      <c r="N29" s="119">
        <v>6.87452612407799</v>
      </c>
      <c r="O29" s="119">
        <v>4.4805542094676696</v>
      </c>
      <c r="P29" s="119">
        <v>-2.23998365319627</v>
      </c>
      <c r="Q29" s="119">
        <v>3.6801540377805901</v>
      </c>
      <c r="R29" s="58"/>
    </row>
    <row r="30" spans="1:18" x14ac:dyDescent="0.25">
      <c r="A30" s="40" t="s">
        <v>30</v>
      </c>
      <c r="B30" s="19" t="s">
        <v>30</v>
      </c>
      <c r="C30" s="41" t="s">
        <v>11</v>
      </c>
      <c r="D30" s="42" t="s">
        <v>12</v>
      </c>
      <c r="E30" s="19"/>
      <c r="F30" s="122">
        <v>66.226233356886894</v>
      </c>
      <c r="G30" s="123">
        <v>62.515371778438002</v>
      </c>
      <c r="H30" s="124">
        <v>92.120735578096301</v>
      </c>
      <c r="I30" s="125">
        <v>90.195483849512001</v>
      </c>
      <c r="J30" s="124">
        <v>61.008093314030802</v>
      </c>
      <c r="K30" s="125">
        <v>56.3860420558835</v>
      </c>
      <c r="L30" s="122">
        <v>5.9359185955106399</v>
      </c>
      <c r="M30" s="123">
        <v>2.13453229187891</v>
      </c>
      <c r="N30" s="123">
        <v>8.1971549866303697</v>
      </c>
      <c r="O30" s="123">
        <v>5.1177760027854404</v>
      </c>
      <c r="P30" s="123">
        <v>-2.8460812894991898</v>
      </c>
      <c r="Q30" s="123">
        <v>2.9208962375047198</v>
      </c>
      <c r="R30" s="58"/>
    </row>
    <row r="31" spans="1:18" x14ac:dyDescent="0.25">
      <c r="A31" s="19" t="s">
        <v>64</v>
      </c>
      <c r="B31" s="19" t="s">
        <v>64</v>
      </c>
      <c r="C31" s="41" t="s">
        <v>11</v>
      </c>
      <c r="D31" s="42" t="s">
        <v>12</v>
      </c>
      <c r="E31" s="19"/>
      <c r="F31" s="118">
        <v>64.1347722889778</v>
      </c>
      <c r="G31" s="119">
        <v>62.468105622311199</v>
      </c>
      <c r="H31" s="120">
        <v>191.007054177051</v>
      </c>
      <c r="I31" s="121">
        <v>187.58809545295301</v>
      </c>
      <c r="J31" s="120">
        <v>122.501939252336</v>
      </c>
      <c r="K31" s="121">
        <v>117.182729602432</v>
      </c>
      <c r="L31" s="118">
        <v>2.6680281882461898</v>
      </c>
      <c r="M31" s="119">
        <v>1.82258832355137</v>
      </c>
      <c r="N31" s="119">
        <v>4.5392436820255897</v>
      </c>
      <c r="O31" s="119">
        <v>4.5392436820255897</v>
      </c>
      <c r="P31" s="119">
        <v>0</v>
      </c>
      <c r="Q31" s="119">
        <v>2.6680281882461898</v>
      </c>
      <c r="R31" s="58"/>
    </row>
    <row r="32" spans="1:18" x14ac:dyDescent="0.25">
      <c r="A32" s="40" t="s">
        <v>31</v>
      </c>
      <c r="B32" s="19" t="s">
        <v>31</v>
      </c>
      <c r="C32" s="41" t="s">
        <v>11</v>
      </c>
      <c r="D32" s="42" t="s">
        <v>12</v>
      </c>
      <c r="E32" s="19"/>
      <c r="F32" s="122">
        <v>60.537692652318398</v>
      </c>
      <c r="G32" s="123">
        <v>58.738606768756398</v>
      </c>
      <c r="H32" s="124">
        <v>112.83149373626701</v>
      </c>
      <c r="I32" s="125">
        <v>110.25169805008601</v>
      </c>
      <c r="J32" s="124">
        <v>68.305582893081606</v>
      </c>
      <c r="K32" s="125">
        <v>64.7603113735167</v>
      </c>
      <c r="L32" s="122">
        <v>3.0628678181704299</v>
      </c>
      <c r="M32" s="123">
        <v>2.33991469683273</v>
      </c>
      <c r="N32" s="123">
        <v>5.4744510092251</v>
      </c>
      <c r="O32" s="123">
        <v>6.3445567855912897</v>
      </c>
      <c r="P32" s="123">
        <v>0.82494458898874401</v>
      </c>
      <c r="Q32" s="123">
        <v>3.9130793694930501</v>
      </c>
      <c r="R32" s="58"/>
    </row>
    <row r="33" spans="1:18" x14ac:dyDescent="0.25">
      <c r="A33" s="40" t="s">
        <v>32</v>
      </c>
      <c r="B33" s="19" t="s">
        <v>32</v>
      </c>
      <c r="C33" s="41" t="s">
        <v>11</v>
      </c>
      <c r="D33" s="42" t="s">
        <v>12</v>
      </c>
      <c r="E33" s="19"/>
      <c r="F33" s="118">
        <v>59.052922139729603</v>
      </c>
      <c r="G33" s="119">
        <v>58.916413566185703</v>
      </c>
      <c r="H33" s="120">
        <v>96.448557078920899</v>
      </c>
      <c r="I33" s="121">
        <v>95.591657431681298</v>
      </c>
      <c r="J33" s="120">
        <v>56.955691316707899</v>
      </c>
      <c r="K33" s="121">
        <v>56.3191762272209</v>
      </c>
      <c r="L33" s="118">
        <v>0.231698715656802</v>
      </c>
      <c r="M33" s="119">
        <v>0.896416769268779</v>
      </c>
      <c r="N33" s="119">
        <v>1.1301924710669</v>
      </c>
      <c r="O33" s="119">
        <v>0.84223634216295995</v>
      </c>
      <c r="P33" s="119">
        <v>-0.28473804100227701</v>
      </c>
      <c r="Q33" s="119">
        <v>-5.3699059729464101E-2</v>
      </c>
      <c r="R33" s="58"/>
    </row>
    <row r="34" spans="1:18" x14ac:dyDescent="0.25">
      <c r="A34" s="40" t="s">
        <v>33</v>
      </c>
      <c r="B34" s="19" t="s">
        <v>33</v>
      </c>
      <c r="C34" s="41" t="s">
        <v>11</v>
      </c>
      <c r="D34" s="42" t="s">
        <v>12</v>
      </c>
      <c r="E34" s="19"/>
      <c r="F34" s="122">
        <v>62.074906367041102</v>
      </c>
      <c r="G34" s="123">
        <v>60.546666666666603</v>
      </c>
      <c r="H34" s="124">
        <v>99.168881065802694</v>
      </c>
      <c r="I34" s="125">
        <v>94.451781040117694</v>
      </c>
      <c r="J34" s="124">
        <v>61.558990066839499</v>
      </c>
      <c r="K34" s="125">
        <v>57.187405027089902</v>
      </c>
      <c r="L34" s="122">
        <v>2.5240690933294401</v>
      </c>
      <c r="M34" s="123">
        <v>4.9941885412213702</v>
      </c>
      <c r="N34" s="123">
        <v>7.6443144039823698</v>
      </c>
      <c r="O34" s="123">
        <v>18.613782633721499</v>
      </c>
      <c r="P34" s="123">
        <v>10.190476190476099</v>
      </c>
      <c r="Q34" s="123">
        <v>12.971759943792501</v>
      </c>
      <c r="R34" s="58"/>
    </row>
    <row r="35" spans="1:18" x14ac:dyDescent="0.25">
      <c r="A35" s="40" t="s">
        <v>17</v>
      </c>
      <c r="B35" s="40" t="s">
        <v>46</v>
      </c>
      <c r="C35" s="41" t="s">
        <v>11</v>
      </c>
      <c r="D35" s="42" t="s">
        <v>12</v>
      </c>
      <c r="E35" s="19"/>
      <c r="F35" s="118">
        <v>43.503615173092399</v>
      </c>
      <c r="G35" s="119">
        <v>45.074229827031502</v>
      </c>
      <c r="H35" s="120">
        <v>105.309537070864</v>
      </c>
      <c r="I35" s="121">
        <v>103.881998926958</v>
      </c>
      <c r="J35" s="120">
        <v>45.813455747873903</v>
      </c>
      <c r="K35" s="121">
        <v>46.824010945251601</v>
      </c>
      <c r="L35" s="118">
        <v>-3.48450691218958</v>
      </c>
      <c r="M35" s="119">
        <v>1.37419202426959</v>
      </c>
      <c r="N35" s="119">
        <v>-2.15819870399242</v>
      </c>
      <c r="O35" s="119">
        <v>-2.6587270451513199</v>
      </c>
      <c r="P35" s="119">
        <v>-0.51156901705501301</v>
      </c>
      <c r="Q35" s="119">
        <v>-3.9782502714846899</v>
      </c>
      <c r="R35" s="58"/>
    </row>
    <row r="36" spans="1:18" x14ac:dyDescent="0.25">
      <c r="A36" s="40" t="s">
        <v>34</v>
      </c>
      <c r="B36" s="19" t="s">
        <v>34</v>
      </c>
      <c r="C36" s="41" t="s">
        <v>11</v>
      </c>
      <c r="D36" s="42" t="s">
        <v>12</v>
      </c>
      <c r="E36" s="19"/>
      <c r="F36" s="122">
        <v>53.4103881278538</v>
      </c>
      <c r="G36" s="123">
        <v>54.286640867393402</v>
      </c>
      <c r="H36" s="124">
        <v>103.271450423011</v>
      </c>
      <c r="I36" s="125">
        <v>104.30004170810101</v>
      </c>
      <c r="J36" s="124">
        <v>55.157682496194802</v>
      </c>
      <c r="K36" s="125">
        <v>56.620989066618598</v>
      </c>
      <c r="L36" s="122">
        <v>-1.61412223253967</v>
      </c>
      <c r="M36" s="123">
        <v>-0.98618492211957498</v>
      </c>
      <c r="N36" s="123">
        <v>-2.5843889245773601</v>
      </c>
      <c r="O36" s="123">
        <v>1.2492513950831099</v>
      </c>
      <c r="P36" s="123">
        <v>3.9353449383922001</v>
      </c>
      <c r="Q36" s="123">
        <v>2.2577014282748098</v>
      </c>
      <c r="R36" s="58"/>
    </row>
    <row r="37" spans="1:18" x14ac:dyDescent="0.25">
      <c r="A37" s="40" t="s">
        <v>35</v>
      </c>
      <c r="B37" s="19" t="s">
        <v>35</v>
      </c>
      <c r="C37" s="41" t="s">
        <v>11</v>
      </c>
      <c r="D37" s="42" t="s">
        <v>12</v>
      </c>
      <c r="E37" s="19"/>
      <c r="F37" s="118">
        <v>57.024628836081803</v>
      </c>
      <c r="G37" s="119">
        <v>54.8248109192741</v>
      </c>
      <c r="H37" s="120">
        <v>140.250786866954</v>
      </c>
      <c r="I37" s="121">
        <v>144.74522104602701</v>
      </c>
      <c r="J37" s="120">
        <v>79.977490650564803</v>
      </c>
      <c r="K37" s="121">
        <v>79.356293753169695</v>
      </c>
      <c r="L37" s="118">
        <v>4.0124496189268601</v>
      </c>
      <c r="M37" s="119">
        <v>-3.1050656778809</v>
      </c>
      <c r="N37" s="119">
        <v>0.78279474508640101</v>
      </c>
      <c r="O37" s="119">
        <v>2.6828474342674302</v>
      </c>
      <c r="P37" s="119">
        <v>1.88529470132962</v>
      </c>
      <c r="Q37" s="119">
        <v>5.9733908203156396</v>
      </c>
      <c r="R37" s="58"/>
    </row>
    <row r="38" spans="1:18" x14ac:dyDescent="0.25">
      <c r="A38" s="40" t="s">
        <v>36</v>
      </c>
      <c r="B38" s="19" t="s">
        <v>47</v>
      </c>
      <c r="C38" s="41" t="s">
        <v>11</v>
      </c>
      <c r="D38" s="42" t="s">
        <v>12</v>
      </c>
      <c r="E38" s="19"/>
      <c r="F38" s="122">
        <v>48.280696915367898</v>
      </c>
      <c r="G38" s="123">
        <v>57.846657896227597</v>
      </c>
      <c r="H38" s="124">
        <v>106.12070373720501</v>
      </c>
      <c r="I38" s="125">
        <v>107.248961852245</v>
      </c>
      <c r="J38" s="124">
        <v>51.235815335815701</v>
      </c>
      <c r="K38" s="125">
        <v>62.039940059924298</v>
      </c>
      <c r="L38" s="122">
        <v>-16.536756536601001</v>
      </c>
      <c r="M38" s="123">
        <v>-1.05199910148757</v>
      </c>
      <c r="N38" s="123">
        <v>-17.414789107908302</v>
      </c>
      <c r="O38" s="123">
        <v>-15.1896196565836</v>
      </c>
      <c r="P38" s="123">
        <v>2.6943921645149702</v>
      </c>
      <c r="Q38" s="123">
        <v>-14.2879294444731</v>
      </c>
      <c r="R38" s="58"/>
    </row>
    <row r="39" spans="1:18" x14ac:dyDescent="0.25">
      <c r="A39" s="40" t="s">
        <v>37</v>
      </c>
      <c r="B39" s="19" t="s">
        <v>37</v>
      </c>
      <c r="C39" s="41" t="s">
        <v>11</v>
      </c>
      <c r="D39" s="42" t="s">
        <v>12</v>
      </c>
      <c r="E39" s="19"/>
      <c r="F39" s="118">
        <v>50.483433511282698</v>
      </c>
      <c r="G39" s="119">
        <v>48.990709375804698</v>
      </c>
      <c r="H39" s="120">
        <v>100.255897496438</v>
      </c>
      <c r="I39" s="121">
        <v>96.434594557438004</v>
      </c>
      <c r="J39" s="120">
        <v>50.612619353754503</v>
      </c>
      <c r="K39" s="121">
        <v>47.24399195737</v>
      </c>
      <c r="L39" s="118">
        <v>3.0469535030149602</v>
      </c>
      <c r="M39" s="119">
        <v>3.9625851661821399</v>
      </c>
      <c r="N39" s="119">
        <v>7.1302767967280403</v>
      </c>
      <c r="O39" s="119">
        <v>8.6043500176033696</v>
      </c>
      <c r="P39" s="119">
        <v>1.3759632336918799</v>
      </c>
      <c r="Q39" s="119">
        <v>4.4648416966560101</v>
      </c>
      <c r="R39" s="58"/>
    </row>
    <row r="40" spans="1:18" x14ac:dyDescent="0.25">
      <c r="A40" s="40" t="s">
        <v>38</v>
      </c>
      <c r="B40" s="19" t="s">
        <v>38</v>
      </c>
      <c r="C40" s="41" t="s">
        <v>11</v>
      </c>
      <c r="D40" s="42" t="s">
        <v>12</v>
      </c>
      <c r="E40" s="19"/>
      <c r="F40" s="122">
        <v>45.603246483340897</v>
      </c>
      <c r="G40" s="123">
        <v>48.681437162792101</v>
      </c>
      <c r="H40" s="124">
        <v>102.535655554862</v>
      </c>
      <c r="I40" s="125">
        <v>102.52229950213</v>
      </c>
      <c r="J40" s="124">
        <v>46.759587735993499</v>
      </c>
      <c r="K40" s="125">
        <v>49.9093288099793</v>
      </c>
      <c r="L40" s="122">
        <v>-6.3231302501559004</v>
      </c>
      <c r="M40" s="123">
        <v>1.30274611442444E-2</v>
      </c>
      <c r="N40" s="123">
        <v>-6.3109265323480903</v>
      </c>
      <c r="O40" s="123">
        <v>-5.38027464285602</v>
      </c>
      <c r="P40" s="123">
        <v>0.99334090416999898</v>
      </c>
      <c r="Q40" s="123">
        <v>-5.39259958518464</v>
      </c>
      <c r="R40" s="58"/>
    </row>
    <row r="41" spans="1:18" x14ac:dyDescent="0.25">
      <c r="A41" s="40" t="s">
        <v>39</v>
      </c>
      <c r="B41" s="19" t="s">
        <v>39</v>
      </c>
      <c r="C41" s="41" t="s">
        <v>11</v>
      </c>
      <c r="D41" s="42" t="s">
        <v>12</v>
      </c>
      <c r="E41" s="19"/>
      <c r="F41" s="118">
        <v>53.673312703462898</v>
      </c>
      <c r="G41" s="119">
        <v>52.412400249581196</v>
      </c>
      <c r="H41" s="120">
        <v>114.341616185592</v>
      </c>
      <c r="I41" s="121">
        <v>111.174187442434</v>
      </c>
      <c r="J41" s="120">
        <v>61.370933205486203</v>
      </c>
      <c r="K41" s="121">
        <v>58.2690600965485</v>
      </c>
      <c r="L41" s="118">
        <v>2.4057521652840399</v>
      </c>
      <c r="M41" s="119">
        <v>2.8490684897495901</v>
      </c>
      <c r="N41" s="119">
        <v>5.3233621819162096</v>
      </c>
      <c r="O41" s="119">
        <v>3.1661200226156501</v>
      </c>
      <c r="P41" s="119">
        <v>-2.0482085974188</v>
      </c>
      <c r="Q41" s="119">
        <v>0.3082687451833</v>
      </c>
      <c r="R41" s="58"/>
    </row>
    <row r="42" spans="1:18" x14ac:dyDescent="0.25">
      <c r="A42" s="2" t="s">
        <v>81</v>
      </c>
      <c r="B42" s="19" t="s">
        <v>81</v>
      </c>
      <c r="C42" s="41" t="s">
        <v>11</v>
      </c>
      <c r="D42" s="42">
        <v>1</v>
      </c>
      <c r="E42" s="1"/>
      <c r="F42" s="122">
        <v>51.441730014239603</v>
      </c>
      <c r="G42" s="123">
        <v>59.178595773687697</v>
      </c>
      <c r="H42" s="124">
        <v>118.734414701661</v>
      </c>
      <c r="I42" s="125">
        <v>119.67140277392301</v>
      </c>
      <c r="J42" s="124">
        <v>61.079037044816403</v>
      </c>
      <c r="K42" s="125">
        <v>70.819855704282006</v>
      </c>
      <c r="L42" s="122">
        <v>-13.0737569188623</v>
      </c>
      <c r="M42" s="123">
        <v>-0.78296740118629904</v>
      </c>
      <c r="N42" s="123">
        <v>-13.7543610652636</v>
      </c>
      <c r="O42" s="123">
        <v>-13.486329907515699</v>
      </c>
      <c r="P42" s="123">
        <v>0.31077647642064798</v>
      </c>
      <c r="Q42" s="123">
        <v>-12.803610603529901</v>
      </c>
      <c r="R42" s="57"/>
    </row>
    <row r="43" spans="1:18" x14ac:dyDescent="0.25">
      <c r="A43" s="2" t="s">
        <v>82</v>
      </c>
      <c r="B43" s="19" t="s">
        <v>82</v>
      </c>
      <c r="C43" s="41" t="s">
        <v>11</v>
      </c>
      <c r="D43" s="42">
        <v>1</v>
      </c>
      <c r="E43" s="1"/>
      <c r="F43" s="118">
        <v>43.939238996861</v>
      </c>
      <c r="G43" s="119">
        <v>42.970728557279998</v>
      </c>
      <c r="H43" s="120">
        <v>93.635807098028806</v>
      </c>
      <c r="I43" s="121">
        <v>93.542586450632896</v>
      </c>
      <c r="J43" s="120">
        <v>41.142861067442702</v>
      </c>
      <c r="K43" s="121">
        <v>40.195930909160502</v>
      </c>
      <c r="L43" s="118">
        <v>2.25388414881064</v>
      </c>
      <c r="M43" s="119">
        <v>9.9655836911391196E-2</v>
      </c>
      <c r="N43" s="119">
        <v>2.35578611283354</v>
      </c>
      <c r="O43" s="119">
        <v>2.7887127179661602</v>
      </c>
      <c r="P43" s="119">
        <v>0.42296251298912602</v>
      </c>
      <c r="Q43" s="119">
        <v>2.6863797468354398</v>
      </c>
      <c r="R43" s="57"/>
    </row>
    <row r="44" spans="1:18" x14ac:dyDescent="0.25">
      <c r="A44" s="2" t="s">
        <v>83</v>
      </c>
      <c r="B44" s="19" t="s">
        <v>83</v>
      </c>
      <c r="C44" s="41" t="s">
        <v>11</v>
      </c>
      <c r="D44" s="42">
        <v>1</v>
      </c>
      <c r="E44" s="1"/>
      <c r="F44" s="122">
        <v>66.239754098360606</v>
      </c>
      <c r="G44" s="123">
        <v>67.903151163279901</v>
      </c>
      <c r="H44" s="124">
        <v>108.99208192260301</v>
      </c>
      <c r="I44" s="125">
        <v>108.655423143885</v>
      </c>
      <c r="J44" s="124">
        <v>72.1960870522161</v>
      </c>
      <c r="K44" s="125">
        <v>73.780456224494003</v>
      </c>
      <c r="L44" s="122">
        <v>-2.44966107820157</v>
      </c>
      <c r="M44" s="123">
        <v>0.30984075067447298</v>
      </c>
      <c r="N44" s="123">
        <v>-2.1474103758007699</v>
      </c>
      <c r="O44" s="123">
        <v>8.4863242785518</v>
      </c>
      <c r="P44" s="123">
        <v>10.867095797046501</v>
      </c>
      <c r="Q44" s="123">
        <v>8.1512277027738698</v>
      </c>
      <c r="R44" s="57"/>
    </row>
    <row r="45" spans="1:18" x14ac:dyDescent="0.25">
      <c r="B45" s="19"/>
      <c r="C45" s="41"/>
      <c r="D45" s="42"/>
      <c r="F45" s="59"/>
      <c r="G45" s="60"/>
      <c r="H45" s="61"/>
      <c r="I45" s="62"/>
      <c r="J45" s="61"/>
      <c r="K45" s="62"/>
      <c r="L45" s="59"/>
      <c r="M45" s="60"/>
      <c r="N45" s="60"/>
      <c r="O45" s="60"/>
      <c r="P45" s="60"/>
      <c r="Q45" s="60"/>
    </row>
    <row r="46" spans="1:18" x14ac:dyDescent="0.25">
      <c r="B46" s="19"/>
      <c r="C46" s="41"/>
      <c r="D46" s="42"/>
    </row>
    <row r="47" spans="1:18" x14ac:dyDescent="0.25">
      <c r="A47" s="33" t="s">
        <v>50</v>
      </c>
      <c r="B47" s="19" t="s">
        <v>50</v>
      </c>
      <c r="C47" s="41" t="s">
        <v>11</v>
      </c>
      <c r="D47" s="42" t="s">
        <v>12</v>
      </c>
      <c r="F47" s="109">
        <v>59.856113309617498</v>
      </c>
      <c r="G47" s="110">
        <v>58.496534856382198</v>
      </c>
      <c r="H47" s="111">
        <v>119.591888087987</v>
      </c>
      <c r="I47" s="112">
        <v>117.99125165493901</v>
      </c>
      <c r="J47" s="111">
        <v>71.5830560430568</v>
      </c>
      <c r="K47" s="112">
        <v>69.020793651813605</v>
      </c>
      <c r="L47" s="109">
        <v>2.3242034020874698</v>
      </c>
      <c r="M47" s="110">
        <v>1.3565721276765199</v>
      </c>
      <c r="N47" s="110">
        <v>3.7123050253072201</v>
      </c>
      <c r="O47" s="110">
        <v>6.6435895146043702</v>
      </c>
      <c r="P47" s="110">
        <v>2.8263613354093899</v>
      </c>
      <c r="Q47" s="110">
        <v>5.2162551238097397</v>
      </c>
    </row>
    <row r="48" spans="1:18" x14ac:dyDescent="0.25">
      <c r="A48" s="40" t="s">
        <v>51</v>
      </c>
      <c r="B48" s="19" t="s">
        <v>51</v>
      </c>
      <c r="C48" s="41" t="s">
        <v>11</v>
      </c>
      <c r="D48" s="42" t="s">
        <v>12</v>
      </c>
      <c r="F48" s="118">
        <v>46.973328527662602</v>
      </c>
      <c r="G48" s="119">
        <v>49.471809573451402</v>
      </c>
      <c r="H48" s="120">
        <v>99.738153114269807</v>
      </c>
      <c r="I48" s="121">
        <v>100.449311289444</v>
      </c>
      <c r="J48" s="120">
        <v>46.850330329789102</v>
      </c>
      <c r="K48" s="121">
        <v>49.694091998957497</v>
      </c>
      <c r="L48" s="118">
        <v>-5.0503126271928798</v>
      </c>
      <c r="M48" s="119">
        <v>-0.707977153895609</v>
      </c>
      <c r="N48" s="119">
        <v>-5.7225347214876603</v>
      </c>
      <c r="O48" s="119">
        <v>-9.1050899434514907</v>
      </c>
      <c r="P48" s="119">
        <v>-3.5878724698114799</v>
      </c>
      <c r="Q48" s="119">
        <v>-8.4569863206139004</v>
      </c>
    </row>
    <row r="49" spans="1:17" x14ac:dyDescent="0.25">
      <c r="A49" s="40" t="s">
        <v>52</v>
      </c>
      <c r="B49" s="19" t="s">
        <v>52</v>
      </c>
      <c r="C49" s="41" t="s">
        <v>11</v>
      </c>
      <c r="D49" s="42" t="s">
        <v>12</v>
      </c>
      <c r="F49" s="122">
        <v>42.956564817182297</v>
      </c>
      <c r="G49" s="123">
        <v>39.586263104065402</v>
      </c>
      <c r="H49" s="124">
        <v>96.797405554212105</v>
      </c>
      <c r="I49" s="125">
        <v>99.588324082110404</v>
      </c>
      <c r="J49" s="124">
        <v>41.5808402582459</v>
      </c>
      <c r="K49" s="125">
        <v>39.423295992073598</v>
      </c>
      <c r="L49" s="122">
        <v>8.5138162808065694</v>
      </c>
      <c r="M49" s="123">
        <v>-2.8024555625589298</v>
      </c>
      <c r="N49" s="123">
        <v>5.4727648003001201</v>
      </c>
      <c r="O49" s="123">
        <v>5.4727648003001201</v>
      </c>
      <c r="P49" s="123">
        <v>0</v>
      </c>
      <c r="Q49" s="123">
        <v>8.5138162808065694</v>
      </c>
    </row>
    <row r="50" spans="1:17" x14ac:dyDescent="0.25">
      <c r="A50" s="40" t="s">
        <v>53</v>
      </c>
      <c r="B50" s="19" t="s">
        <v>53</v>
      </c>
      <c r="C50" s="41" t="s">
        <v>11</v>
      </c>
      <c r="D50" s="42" t="s">
        <v>12</v>
      </c>
      <c r="F50" s="118">
        <v>55.367610014075403</v>
      </c>
      <c r="G50" s="119">
        <v>51.9470226437587</v>
      </c>
      <c r="H50" s="120">
        <v>109.10551593400299</v>
      </c>
      <c r="I50" s="121">
        <v>106.62513731174499</v>
      </c>
      <c r="J50" s="120">
        <v>60.409116566183798</v>
      </c>
      <c r="K50" s="121">
        <v>55.388584223271302</v>
      </c>
      <c r="L50" s="118">
        <v>6.5847611590261703</v>
      </c>
      <c r="M50" s="119">
        <v>2.3262606593467701</v>
      </c>
      <c r="N50" s="119">
        <v>9.0642005267273191</v>
      </c>
      <c r="O50" s="119">
        <v>7.6421116424442097</v>
      </c>
      <c r="P50" s="119">
        <v>-1.3039007093208399</v>
      </c>
      <c r="Q50" s="119">
        <v>5.1950017022457002</v>
      </c>
    </row>
    <row r="51" spans="1:17" x14ac:dyDescent="0.25">
      <c r="A51" s="40" t="s">
        <v>54</v>
      </c>
      <c r="B51" s="19" t="s">
        <v>54</v>
      </c>
      <c r="C51" s="41" t="s">
        <v>11</v>
      </c>
      <c r="D51" s="42" t="s">
        <v>12</v>
      </c>
      <c r="F51" s="122">
        <v>63.056393337171997</v>
      </c>
      <c r="G51" s="123">
        <v>62.0330036740651</v>
      </c>
      <c r="H51" s="124">
        <v>148.67878367585701</v>
      </c>
      <c r="I51" s="125">
        <v>148.546230322969</v>
      </c>
      <c r="J51" s="124">
        <v>93.7514786435719</v>
      </c>
      <c r="K51" s="125">
        <v>92.147688513932906</v>
      </c>
      <c r="L51" s="122">
        <v>1.6497502982187799</v>
      </c>
      <c r="M51" s="123">
        <v>8.9233737268042998E-2</v>
      </c>
      <c r="N51" s="123">
        <v>1.7404561693335101</v>
      </c>
      <c r="O51" s="123">
        <v>2.8224950310921502</v>
      </c>
      <c r="P51" s="123">
        <v>1.0635286124112899</v>
      </c>
      <c r="Q51" s="123">
        <v>2.7308244770849699</v>
      </c>
    </row>
    <row r="52" spans="1:17" x14ac:dyDescent="0.25">
      <c r="A52" s="40" t="s">
        <v>55</v>
      </c>
      <c r="B52" s="19" t="s">
        <v>55</v>
      </c>
      <c r="C52" s="41" t="s">
        <v>11</v>
      </c>
      <c r="D52" s="42" t="s">
        <v>12</v>
      </c>
      <c r="F52" s="118">
        <v>47.015399029121703</v>
      </c>
      <c r="G52" s="119">
        <v>45.786317239692401</v>
      </c>
      <c r="H52" s="120">
        <v>96.977183521243106</v>
      </c>
      <c r="I52" s="121">
        <v>94.989863330534106</v>
      </c>
      <c r="J52" s="120">
        <v>45.594209799716097</v>
      </c>
      <c r="K52" s="121">
        <v>43.492360170068601</v>
      </c>
      <c r="L52" s="118">
        <v>2.6843866541941801</v>
      </c>
      <c r="M52" s="119">
        <v>2.0921392252074398</v>
      </c>
      <c r="N52" s="119">
        <v>4.8326869855502501</v>
      </c>
      <c r="O52" s="119">
        <v>5.7433558114379304</v>
      </c>
      <c r="P52" s="119">
        <v>0.86868786069863702</v>
      </c>
      <c r="Q52" s="119">
        <v>3.5763934558920201</v>
      </c>
    </row>
    <row r="53" spans="1:17" x14ac:dyDescent="0.25">
      <c r="A53" s="40" t="s">
        <v>56</v>
      </c>
      <c r="B53" s="19" t="s">
        <v>56</v>
      </c>
      <c r="C53" s="41" t="s">
        <v>11</v>
      </c>
      <c r="D53" s="42" t="s">
        <v>12</v>
      </c>
      <c r="F53" s="122">
        <v>50.352059041750799</v>
      </c>
      <c r="G53" s="123">
        <v>55.962806549603599</v>
      </c>
      <c r="H53" s="124">
        <v>105.347780629421</v>
      </c>
      <c r="I53" s="125">
        <v>107.352992599261</v>
      </c>
      <c r="J53" s="124">
        <v>53.044776701700499</v>
      </c>
      <c r="K53" s="125">
        <v>60.077747573534801</v>
      </c>
      <c r="L53" s="122">
        <v>-10.025850835196399</v>
      </c>
      <c r="M53" s="123">
        <v>-1.8678677895125899</v>
      </c>
      <c r="N53" s="123">
        <v>-11.7064489863338</v>
      </c>
      <c r="O53" s="123">
        <v>-11.2432954402296</v>
      </c>
      <c r="P53" s="123">
        <v>0.52456101355856799</v>
      </c>
      <c r="Q53" s="123">
        <v>-9.5538815263968502</v>
      </c>
    </row>
    <row r="54" spans="1:17" x14ac:dyDescent="0.25">
      <c r="A54" s="40" t="s">
        <v>57</v>
      </c>
      <c r="B54" s="19" t="s">
        <v>57</v>
      </c>
      <c r="C54" s="41" t="s">
        <v>11</v>
      </c>
      <c r="D54" s="42" t="s">
        <v>12</v>
      </c>
      <c r="F54" s="118">
        <v>45.869361378769803</v>
      </c>
      <c r="G54" s="119">
        <v>50.732816711590203</v>
      </c>
      <c r="H54" s="120">
        <v>109.490118339319</v>
      </c>
      <c r="I54" s="121">
        <v>108.525311579244</v>
      </c>
      <c r="J54" s="120">
        <v>50.222418055105202</v>
      </c>
      <c r="K54" s="121">
        <v>55.0579474091805</v>
      </c>
      <c r="L54" s="118">
        <v>-9.5864090505136907</v>
      </c>
      <c r="M54" s="119">
        <v>0.88901542509758702</v>
      </c>
      <c r="N54" s="119">
        <v>-8.7826182805881192</v>
      </c>
      <c r="O54" s="119">
        <v>-8.3955810987794095</v>
      </c>
      <c r="P54" s="119">
        <v>0.424302007482801</v>
      </c>
      <c r="Q54" s="119">
        <v>-9.2027823690777293</v>
      </c>
    </row>
    <row r="55" spans="1:17" x14ac:dyDescent="0.25">
      <c r="A55" s="40" t="s">
        <v>58</v>
      </c>
      <c r="B55" s="19" t="s">
        <v>58</v>
      </c>
      <c r="C55" s="41" t="s">
        <v>11</v>
      </c>
      <c r="D55" s="42" t="s">
        <v>12</v>
      </c>
      <c r="F55" s="122">
        <v>40.018034972163399</v>
      </c>
      <c r="G55" s="123">
        <v>43.812436289500504</v>
      </c>
      <c r="H55" s="124">
        <v>87.5772554129518</v>
      </c>
      <c r="I55" s="125">
        <v>87.295687081647898</v>
      </c>
      <c r="J55" s="124">
        <v>35.0466966988159</v>
      </c>
      <c r="K55" s="125">
        <v>38.246367286128702</v>
      </c>
      <c r="L55" s="122">
        <v>-8.6605576833589808</v>
      </c>
      <c r="M55" s="123">
        <v>0.32254552397365299</v>
      </c>
      <c r="N55" s="123">
        <v>-8.3659464005441606</v>
      </c>
      <c r="O55" s="123">
        <v>-8.3659464005441606</v>
      </c>
      <c r="P55" s="123">
        <v>0</v>
      </c>
      <c r="Q55" s="123">
        <v>-8.6605576833589808</v>
      </c>
    </row>
    <row r="56" spans="1:17" x14ac:dyDescent="0.25">
      <c r="A56" s="40" t="s">
        <v>59</v>
      </c>
      <c r="B56" s="19" t="s">
        <v>59</v>
      </c>
      <c r="C56" s="41" t="s">
        <v>11</v>
      </c>
      <c r="D56" s="42" t="s">
        <v>12</v>
      </c>
      <c r="F56" s="118">
        <v>50.322443746698397</v>
      </c>
      <c r="G56" s="119">
        <v>51.548794382274302</v>
      </c>
      <c r="H56" s="120">
        <v>115.308760331553</v>
      </c>
      <c r="I56" s="121">
        <v>116.40430181019801</v>
      </c>
      <c r="J56" s="120">
        <v>58.0261860528611</v>
      </c>
      <c r="K56" s="121">
        <v>60.0050141922612</v>
      </c>
      <c r="L56" s="118">
        <v>-2.37900934497448</v>
      </c>
      <c r="M56" s="119">
        <v>-0.94115205504298705</v>
      </c>
      <c r="N56" s="119">
        <v>-3.2977713046775801</v>
      </c>
      <c r="O56" s="119">
        <v>-0.60203991306663596</v>
      </c>
      <c r="P56" s="119">
        <v>2.7876621128395298</v>
      </c>
      <c r="Q56" s="119">
        <v>0.34233402569428401</v>
      </c>
    </row>
    <row r="57" spans="1:17" x14ac:dyDescent="0.25">
      <c r="A57" s="63" t="s">
        <v>65</v>
      </c>
      <c r="B57" s="19" t="s">
        <v>71</v>
      </c>
      <c r="C57" s="41" t="s">
        <v>11</v>
      </c>
      <c r="D57" s="42" t="s">
        <v>12</v>
      </c>
      <c r="F57" s="122">
        <v>51.936831476357497</v>
      </c>
      <c r="G57" s="123">
        <v>50.499829162482001</v>
      </c>
      <c r="H57" s="124">
        <v>281.87601347584302</v>
      </c>
      <c r="I57" s="125">
        <v>283.46663131672898</v>
      </c>
      <c r="J57" s="124">
        <v>146.397470091223</v>
      </c>
      <c r="K57" s="125">
        <v>143.150164547591</v>
      </c>
      <c r="L57" s="122">
        <v>2.8455587626882002</v>
      </c>
      <c r="M57" s="123">
        <v>-0.56113054065587198</v>
      </c>
      <c r="N57" s="123">
        <v>2.2684609227625701</v>
      </c>
      <c r="O57" s="123">
        <v>6.9618847451758903</v>
      </c>
      <c r="P57" s="123">
        <v>4.5893169605417103</v>
      </c>
      <c r="Q57" s="123">
        <v>7.5654674341481396</v>
      </c>
    </row>
    <row r="58" spans="1:17" x14ac:dyDescent="0.25">
      <c r="A58" s="19" t="s">
        <v>66</v>
      </c>
      <c r="B58" t="s">
        <v>72</v>
      </c>
      <c r="C58" s="41" t="s">
        <v>11</v>
      </c>
      <c r="D58" s="42" t="s">
        <v>12</v>
      </c>
      <c r="F58" s="118">
        <v>62.533044703943901</v>
      </c>
      <c r="G58" s="119">
        <v>62.0303618934092</v>
      </c>
      <c r="H58" s="120">
        <v>183.93084750100601</v>
      </c>
      <c r="I58" s="121">
        <v>184.93757711456999</v>
      </c>
      <c r="J58" s="120">
        <v>115.017559092147</v>
      </c>
      <c r="K58" s="121">
        <v>114.71744836107101</v>
      </c>
      <c r="L58" s="118">
        <v>0.81038187621480995</v>
      </c>
      <c r="M58" s="119">
        <v>-0.54436184861462</v>
      </c>
      <c r="N58" s="119">
        <v>0.261608617837989</v>
      </c>
      <c r="O58" s="119">
        <v>1.6552183921749899</v>
      </c>
      <c r="P58" s="119">
        <v>1.38997348391741</v>
      </c>
      <c r="Q58" s="119">
        <v>2.2116194533300799</v>
      </c>
    </row>
    <row r="59" spans="1:17" x14ac:dyDescent="0.25">
      <c r="A59" s="63" t="s">
        <v>67</v>
      </c>
      <c r="B59" t="s">
        <v>73</v>
      </c>
      <c r="C59" s="41" t="s">
        <v>11</v>
      </c>
      <c r="D59" s="42" t="s">
        <v>12</v>
      </c>
      <c r="F59" s="122">
        <v>61.951051241046201</v>
      </c>
      <c r="G59" s="123">
        <v>60.632550175053403</v>
      </c>
      <c r="H59" s="124">
        <v>144.40816754827199</v>
      </c>
      <c r="I59" s="125">
        <v>142.51933486548</v>
      </c>
      <c r="J59" s="124">
        <v>89.4623778740863</v>
      </c>
      <c r="K59" s="125">
        <v>86.413107221464699</v>
      </c>
      <c r="L59" s="122">
        <v>2.1745762996709899</v>
      </c>
      <c r="M59" s="123">
        <v>1.3253167961913701</v>
      </c>
      <c r="N59" s="123">
        <v>3.5287131208078999</v>
      </c>
      <c r="O59" s="123">
        <v>4.8909518983271996</v>
      </c>
      <c r="P59" s="123">
        <v>1.3158076986137099</v>
      </c>
      <c r="Q59" s="123">
        <v>3.5189972406479999</v>
      </c>
    </row>
    <row r="60" spans="1:17" x14ac:dyDescent="0.25">
      <c r="A60" s="19" t="s">
        <v>68</v>
      </c>
      <c r="B60" t="s">
        <v>74</v>
      </c>
      <c r="C60" s="41" t="s">
        <v>11</v>
      </c>
      <c r="D60" s="42" t="s">
        <v>12</v>
      </c>
      <c r="F60" s="118">
        <v>58.0986718734896</v>
      </c>
      <c r="G60" s="119">
        <v>56.578707258134997</v>
      </c>
      <c r="H60" s="120">
        <v>116.602078186984</v>
      </c>
      <c r="I60" s="121">
        <v>114.999957836769</v>
      </c>
      <c r="J60" s="120">
        <v>67.744258803526193</v>
      </c>
      <c r="K60" s="121">
        <v>65.065489491444296</v>
      </c>
      <c r="L60" s="118">
        <v>2.6864604884305199</v>
      </c>
      <c r="M60" s="119">
        <v>1.3931486414019401</v>
      </c>
      <c r="N60" s="119">
        <v>4.11703551762883</v>
      </c>
      <c r="O60" s="119">
        <v>4.0782600859377496</v>
      </c>
      <c r="P60" s="119">
        <v>-3.7242158786319701E-2</v>
      </c>
      <c r="Q60" s="119">
        <v>2.6482178337633702</v>
      </c>
    </row>
    <row r="61" spans="1:17" x14ac:dyDescent="0.25">
      <c r="A61" s="63" t="s">
        <v>69</v>
      </c>
      <c r="B61" t="s">
        <v>75</v>
      </c>
      <c r="C61" s="41" t="s">
        <v>11</v>
      </c>
      <c r="D61" s="42" t="s">
        <v>12</v>
      </c>
      <c r="F61" s="122">
        <v>53.363537729662703</v>
      </c>
      <c r="G61" s="123">
        <v>52.494284431124598</v>
      </c>
      <c r="H61" s="124">
        <v>84.958286628416104</v>
      </c>
      <c r="I61" s="125">
        <v>83.719285855358393</v>
      </c>
      <c r="J61" s="124">
        <v>45.336747339429799</v>
      </c>
      <c r="K61" s="125">
        <v>43.947840040618203</v>
      </c>
      <c r="L61" s="122">
        <v>1.6559008432214</v>
      </c>
      <c r="M61" s="123">
        <v>1.4799466579281499</v>
      </c>
      <c r="N61" s="123">
        <v>3.1603539503374098</v>
      </c>
      <c r="O61" s="123">
        <v>4.7959468862279602</v>
      </c>
      <c r="P61" s="123">
        <v>1.5854859674850801</v>
      </c>
      <c r="Q61" s="123">
        <v>3.2676408862112298</v>
      </c>
    </row>
    <row r="62" spans="1:17" x14ac:dyDescent="0.25">
      <c r="A62" s="19" t="s">
        <v>70</v>
      </c>
      <c r="B62" t="s">
        <v>76</v>
      </c>
      <c r="C62" s="41" t="s">
        <v>11</v>
      </c>
      <c r="D62" s="42" t="s">
        <v>12</v>
      </c>
      <c r="F62" s="118">
        <v>49.663498894661103</v>
      </c>
      <c r="G62" s="119">
        <v>48.951299461407501</v>
      </c>
      <c r="H62" s="120">
        <v>62.687636383637802</v>
      </c>
      <c r="I62" s="121">
        <v>62.805826598592503</v>
      </c>
      <c r="J62" s="120">
        <v>31.132873602477201</v>
      </c>
      <c r="K62" s="121">
        <v>30.744268257489399</v>
      </c>
      <c r="L62" s="118">
        <v>1.4549142537372901</v>
      </c>
      <c r="M62" s="119">
        <v>-0.188183519516602</v>
      </c>
      <c r="N62" s="119">
        <v>1.26399282537205</v>
      </c>
      <c r="O62" s="119">
        <v>1.1182912000854299</v>
      </c>
      <c r="P62" s="119">
        <v>-0.143882955057755</v>
      </c>
      <c r="Q62" s="119">
        <v>1.3089379250577</v>
      </c>
    </row>
  </sheetData>
  <sheetProtection selectLockedCells="1" selectUnlockedCells="1"/>
  <mergeCells count="6">
    <mergeCell ref="F1:Q1"/>
    <mergeCell ref="C6:D6"/>
    <mergeCell ref="F6:Q6"/>
    <mergeCell ref="F7:G7"/>
    <mergeCell ref="H7:I7"/>
    <mergeCell ref="J7:K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7" tint="0.79998168889431442"/>
    <outlinePr summaryBelow="0" summaryRight="0"/>
    <pageSetUpPr autoPageBreaks="0" fitToPage="1"/>
  </sheetPr>
  <dimension ref="A1:AX100"/>
  <sheetViews>
    <sheetView workbookViewId="0">
      <selection activeCell="U10" sqref="U10"/>
    </sheetView>
  </sheetViews>
  <sheetFormatPr defaultRowHeight="12.5" x14ac:dyDescent="0.25"/>
  <cols>
    <col min="1" max="1" width="4.26953125" customWidth="1"/>
    <col min="2" max="2" width="3.453125" customWidth="1"/>
    <col min="3" max="3" width="6.81640625" customWidth="1"/>
    <col min="4" max="4" width="9.1796875" customWidth="1"/>
    <col min="5" max="5" width="39" customWidth="1"/>
    <col min="6" max="6" width="24.7265625" customWidth="1"/>
    <col min="7" max="11" width="9.1796875" customWidth="1"/>
    <col min="12" max="12" width="18.26953125" customWidth="1"/>
    <col min="13" max="50" width="9.1796875" customWidth="1"/>
  </cols>
  <sheetData>
    <row r="1" spans="1:50" ht="15" customHeight="1" x14ac:dyDescent="0.35">
      <c r="A1" s="8"/>
      <c r="B1" s="8" t="s">
        <v>40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</row>
    <row r="2" spans="1:50" ht="84" customHeight="1" x14ac:dyDescent="0.5">
      <c r="A2" s="8"/>
      <c r="B2" s="9"/>
      <c r="C2" s="10"/>
      <c r="D2" s="8"/>
      <c r="E2" s="8"/>
      <c r="F2" s="8"/>
      <c r="G2" s="8"/>
      <c r="H2" s="8"/>
      <c r="I2" s="8"/>
      <c r="J2" s="8"/>
      <c r="K2" s="11"/>
      <c r="L2" s="8"/>
      <c r="M2" s="11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</row>
    <row r="3" spans="1:50" ht="15" customHeight="1" x14ac:dyDescent="0.5">
      <c r="A3" s="8"/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</row>
    <row r="4" spans="1:50" ht="15" customHeight="1" x14ac:dyDescent="0.35">
      <c r="A4" s="12" t="s">
        <v>41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</row>
    <row r="5" spans="1:50" ht="15" customHeight="1" x14ac:dyDescent="0.35">
      <c r="A5" s="150" t="str">
        <f>HYPERLINK("http://www.str.com/data-insights/resources/glossary", "For all STR definitions, please visit www.str.com/data-insights/resources/glossary")</f>
        <v>For all STR definitions, please visit www.str.com/data-insights/resources/glossary</v>
      </c>
      <c r="B5" s="150"/>
      <c r="C5" s="150"/>
      <c r="D5" s="150"/>
      <c r="E5" s="150"/>
      <c r="F5" s="150"/>
      <c r="G5" s="13"/>
      <c r="H5" s="13"/>
      <c r="I5" s="13"/>
      <c r="J5" s="13"/>
      <c r="K5" s="13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</row>
    <row r="6" spans="1:50" ht="15" customHeight="1" x14ac:dyDescent="0.3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</row>
    <row r="7" spans="1:50" ht="15" customHeight="1" x14ac:dyDescent="0.3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</row>
    <row r="8" spans="1:50" ht="15" customHeight="1" x14ac:dyDescent="0.35">
      <c r="A8" s="12" t="s">
        <v>42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</row>
    <row r="9" spans="1:50" ht="15" customHeight="1" x14ac:dyDescent="0.35">
      <c r="A9" s="150" t="str">
        <f>HYPERLINK("http://www.str.com/data-insights/resources/FAQ", "For all STR FAQs, please click here or visit http://www.str.com/data-insights/resources/FAQ")</f>
        <v>For all STR FAQs, please click here or visit http://www.str.com/data-insights/resources/FAQ</v>
      </c>
      <c r="B9" s="150"/>
      <c r="C9" s="150"/>
      <c r="D9" s="150"/>
      <c r="E9" s="150"/>
      <c r="F9" s="150"/>
      <c r="G9" s="13"/>
      <c r="H9" s="13"/>
      <c r="I9" s="13"/>
      <c r="J9" s="13"/>
      <c r="K9" s="13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</row>
    <row r="10" spans="1:50" ht="15" customHeight="1" x14ac:dyDescent="0.3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</row>
    <row r="11" spans="1:50" ht="15" customHeight="1" x14ac:dyDescent="0.3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</row>
    <row r="12" spans="1:50" ht="15" customHeight="1" x14ac:dyDescent="0.35">
      <c r="A12" s="150" t="str">
        <f>HYPERLINK("http://www.str.com/contact", "For additional support, please contact your regional office.")</f>
        <v>For additional support, please contact your regional office.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3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</row>
    <row r="13" spans="1:50" ht="15" customHeight="1" x14ac:dyDescent="0.3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</row>
    <row r="14" spans="1:50" ht="16.5" customHeight="1" x14ac:dyDescent="0.35">
      <c r="A14" s="149" t="str">
        <f>HYPERLINK("http://www.hotelnewsnow.com/", "For the latest in industry news, visit HotelNewsNow.com.")</f>
        <v>For the latest in industry news, visit HotelNewsNow.com.</v>
      </c>
      <c r="B14" s="149"/>
      <c r="C14" s="149"/>
      <c r="D14" s="149"/>
      <c r="E14" s="149"/>
      <c r="F14" s="149"/>
      <c r="G14" s="149"/>
      <c r="H14" s="149"/>
      <c r="I14" s="149"/>
      <c r="J14" s="14"/>
      <c r="K14" s="13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</row>
    <row r="15" spans="1:50" ht="15" customHeight="1" x14ac:dyDescent="0.35">
      <c r="A15" s="149" t="str">
        <f>HYPERLINK("http://www.hoteldataconference.com/", "To learn more about the Hotel Data Conference, visit HotelDataConference.com.")</f>
        <v>To learn more about the Hotel Data Conference, visit HotelDataConference.com.</v>
      </c>
      <c r="B15" s="149"/>
      <c r="C15" s="149"/>
      <c r="D15" s="149"/>
      <c r="E15" s="149"/>
      <c r="F15" s="149"/>
      <c r="G15" s="149"/>
      <c r="H15" s="149"/>
      <c r="I15" s="149"/>
      <c r="J15" s="14"/>
      <c r="K15" s="14"/>
      <c r="L15" s="14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</row>
    <row r="16" spans="1:50" ht="15" customHeight="1" x14ac:dyDescent="0.35">
      <c r="A16" s="8"/>
      <c r="B16" s="8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</row>
    <row r="17" spans="1:50" ht="15" customHeight="1" x14ac:dyDescent="0.3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</row>
    <row r="18" spans="1:50" ht="15" customHeight="1" x14ac:dyDescent="0.3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</row>
    <row r="19" spans="1:50" ht="15" customHeight="1" x14ac:dyDescent="0.3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</row>
    <row r="20" spans="1:50" ht="15" customHeight="1" x14ac:dyDescent="0.3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</row>
    <row r="21" spans="1:50" ht="15" customHeight="1" x14ac:dyDescent="0.3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</row>
    <row r="22" spans="1:50" ht="15" customHeight="1" x14ac:dyDescent="0.3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</row>
    <row r="23" spans="1:50" ht="15" customHeight="1" x14ac:dyDescent="0.3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</row>
    <row r="24" spans="1:50" ht="15" customHeight="1" x14ac:dyDescent="0.3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</row>
    <row r="25" spans="1:50" ht="15" customHeight="1" x14ac:dyDescent="0.3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</row>
    <row r="26" spans="1:50" ht="15" customHeight="1" x14ac:dyDescent="0.3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</row>
    <row r="27" spans="1:50" ht="15" customHeight="1" x14ac:dyDescent="0.3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</row>
    <row r="28" spans="1:50" ht="15" customHeight="1" x14ac:dyDescent="0.3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</row>
    <row r="29" spans="1:50" ht="15" customHeight="1" x14ac:dyDescent="0.3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</row>
    <row r="30" spans="1:50" ht="15" customHeight="1" x14ac:dyDescent="0.3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</row>
    <row r="31" spans="1:50" ht="15" customHeight="1" x14ac:dyDescent="0.3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</row>
    <row r="32" spans="1:50" ht="15" customHeight="1" x14ac:dyDescent="0.3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</row>
    <row r="33" spans="1:50" ht="15" customHeight="1" x14ac:dyDescent="0.3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</row>
    <row r="34" spans="1:50" ht="15" customHeight="1" x14ac:dyDescent="0.3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</row>
    <row r="35" spans="1:50" ht="15" customHeight="1" x14ac:dyDescent="0.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</row>
    <row r="36" spans="1:50" ht="15" customHeight="1" x14ac:dyDescent="0.3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</row>
    <row r="37" spans="1:50" ht="15" customHeight="1" x14ac:dyDescent="0.3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</row>
    <row r="38" spans="1:50" ht="15" customHeight="1" x14ac:dyDescent="0.3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</row>
    <row r="39" spans="1:50" ht="15" customHeight="1" x14ac:dyDescent="0.3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</row>
    <row r="40" spans="1:50" ht="15" customHeight="1" x14ac:dyDescent="0.3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</row>
    <row r="41" spans="1:50" ht="15" customHeight="1" x14ac:dyDescent="0.3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</row>
    <row r="42" spans="1:50" ht="15" customHeight="1" x14ac:dyDescent="0.3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</row>
    <row r="43" spans="1:50" ht="15" customHeight="1" x14ac:dyDescent="0.3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</row>
    <row r="44" spans="1:50" ht="15" customHeight="1" x14ac:dyDescent="0.3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</row>
    <row r="45" spans="1:50" ht="15" customHeight="1" x14ac:dyDescent="0.3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</row>
    <row r="46" spans="1:50" ht="15" customHeight="1" x14ac:dyDescent="0.3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</row>
    <row r="47" spans="1:50" ht="15" customHeight="1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</row>
    <row r="48" spans="1:50" ht="15" customHeight="1" x14ac:dyDescent="0.3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</row>
    <row r="49" spans="1:50" ht="15" customHeight="1" x14ac:dyDescent="0.3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</row>
    <row r="50" spans="1:50" ht="15" customHeight="1" x14ac:dyDescent="0.3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</row>
    <row r="51" spans="1:50" ht="15" customHeight="1" x14ac:dyDescent="0.3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</row>
    <row r="52" spans="1:50" ht="15" customHeight="1" x14ac:dyDescent="0.3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</row>
    <row r="53" spans="1:50" ht="15" customHeight="1" x14ac:dyDescent="0.3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</row>
    <row r="54" spans="1:50" ht="15" customHeight="1" x14ac:dyDescent="0.3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</row>
    <row r="55" spans="1:50" ht="15" customHeight="1" x14ac:dyDescent="0.3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</row>
    <row r="56" spans="1:50" ht="15" customHeight="1" x14ac:dyDescent="0.3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</row>
    <row r="57" spans="1:50" ht="15" customHeight="1" x14ac:dyDescent="0.3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</row>
    <row r="58" spans="1:50" ht="15" customHeight="1" x14ac:dyDescent="0.3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</row>
    <row r="59" spans="1:50" ht="15" customHeight="1" x14ac:dyDescent="0.3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</row>
    <row r="60" spans="1:50" ht="15" customHeight="1" x14ac:dyDescent="0.3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</row>
    <row r="61" spans="1:50" ht="15" customHeight="1" x14ac:dyDescent="0.3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</row>
    <row r="62" spans="1:50" ht="15" customHeight="1" x14ac:dyDescent="0.3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</row>
    <row r="63" spans="1:50" ht="15" customHeight="1" x14ac:dyDescent="0.3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</row>
    <row r="64" spans="1:50" ht="15" customHeight="1" x14ac:dyDescent="0.3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</row>
    <row r="65" spans="1:50" ht="15" customHeight="1" x14ac:dyDescent="0.3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</row>
    <row r="66" spans="1:50" ht="15" customHeight="1" x14ac:dyDescent="0.3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</row>
    <row r="67" spans="1:50" ht="15" customHeight="1" x14ac:dyDescent="0.3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</row>
    <row r="68" spans="1:50" ht="15" customHeight="1" x14ac:dyDescent="0.3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</row>
    <row r="69" spans="1:50" ht="15" customHeight="1" x14ac:dyDescent="0.3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</row>
    <row r="70" spans="1:50" ht="15" customHeight="1" x14ac:dyDescent="0.3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</row>
    <row r="71" spans="1:50" ht="15" customHeight="1" x14ac:dyDescent="0.3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</row>
    <row r="72" spans="1:50" ht="15" customHeight="1" x14ac:dyDescent="0.3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</row>
    <row r="73" spans="1:50" ht="15" customHeight="1" x14ac:dyDescent="0.3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</row>
    <row r="74" spans="1:50" ht="15" customHeight="1" x14ac:dyDescent="0.3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</row>
    <row r="75" spans="1:50" ht="15" customHeight="1" x14ac:dyDescent="0.3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</row>
    <row r="76" spans="1:50" ht="15" customHeight="1" x14ac:dyDescent="0.3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</row>
    <row r="77" spans="1:50" ht="15" customHeight="1" x14ac:dyDescent="0.3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</row>
    <row r="78" spans="1:50" ht="15" customHeight="1" x14ac:dyDescent="0.3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</row>
    <row r="79" spans="1:50" ht="15" customHeight="1" x14ac:dyDescent="0.3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</row>
    <row r="80" spans="1:50" ht="15" customHeight="1" x14ac:dyDescent="0.3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</row>
    <row r="81" spans="1:50" ht="15" customHeight="1" x14ac:dyDescent="0.3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</row>
    <row r="82" spans="1:50" ht="15" customHeight="1" x14ac:dyDescent="0.3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</row>
    <row r="83" spans="1:50" ht="15" customHeight="1" x14ac:dyDescent="0.3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</row>
    <row r="84" spans="1:50" ht="15" customHeight="1" x14ac:dyDescent="0.3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</row>
    <row r="85" spans="1:50" ht="15" customHeight="1" x14ac:dyDescent="0.3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</row>
    <row r="86" spans="1:50" ht="15" customHeight="1" x14ac:dyDescent="0.3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</row>
    <row r="87" spans="1:50" ht="15" customHeight="1" x14ac:dyDescent="0.3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</row>
    <row r="88" spans="1:50" ht="15" customHeight="1" x14ac:dyDescent="0.3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</row>
    <row r="89" spans="1:50" ht="15" customHeight="1" x14ac:dyDescent="0.3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</row>
    <row r="90" spans="1:50" ht="15" customHeight="1" x14ac:dyDescent="0.3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</row>
    <row r="91" spans="1:50" ht="15" customHeight="1" x14ac:dyDescent="0.3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</row>
    <row r="92" spans="1:50" ht="15" customHeight="1" x14ac:dyDescent="0.3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</row>
    <row r="93" spans="1:50" ht="15" customHeight="1" x14ac:dyDescent="0.3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</row>
    <row r="94" spans="1:50" ht="15" customHeight="1" x14ac:dyDescent="0.3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</row>
    <row r="95" spans="1:50" ht="15" customHeight="1" x14ac:dyDescent="0.3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</row>
    <row r="96" spans="1:50" ht="15" customHeight="1" x14ac:dyDescent="0.3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</row>
    <row r="97" spans="1:50" ht="15" customHeight="1" x14ac:dyDescent="0.3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</row>
    <row r="98" spans="1:50" ht="15" customHeight="1" x14ac:dyDescent="0.3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</row>
    <row r="99" spans="1:50" ht="15" customHeight="1" x14ac:dyDescent="0.3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</row>
    <row r="100" spans="1:50" ht="15" customHeight="1" x14ac:dyDescent="0.3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</row>
  </sheetData>
  <sheetProtection password="DD2A" sheet="1" objects="1" scenarios="1"/>
  <mergeCells count="6">
    <mergeCell ref="A15:I15"/>
    <mergeCell ref="A5:F5"/>
    <mergeCell ref="G12:J12"/>
    <mergeCell ref="A9:F9"/>
    <mergeCell ref="A12:F12"/>
    <mergeCell ref="A14:I14"/>
  </mergeCells>
  <phoneticPr fontId="0" type="noConversion"/>
  <printOptions gridLines="1" gridLinesSet="0"/>
  <pageMargins left="0" right="0" top="0" bottom="0" header="0.5" footer="0.5"/>
  <pageSetup scale="7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7" tint="0.79998168889431442"/>
  </sheetPr>
  <dimension ref="A1:A2"/>
  <sheetViews>
    <sheetView workbookViewId="0"/>
  </sheetViews>
  <sheetFormatPr defaultRowHeight="12.5" x14ac:dyDescent="0.25"/>
  <sheetData>
    <row r="1" spans="1:1" ht="13" x14ac:dyDescent="0.3">
      <c r="A1" s="4" t="s">
        <v>61</v>
      </c>
    </row>
    <row r="2" spans="1:1" ht="13" x14ac:dyDescent="0.3">
      <c r="A2" s="4" t="s">
        <v>62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7" tint="0.79998168889431442"/>
  </sheetPr>
  <dimension ref="A1"/>
  <sheetViews>
    <sheetView workbookViewId="0"/>
  </sheetViews>
  <sheetFormatPr defaultRowHeight="12.5" x14ac:dyDescent="0.25"/>
  <sheetData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7" tint="0.79998168889431442"/>
  </sheetPr>
  <dimension ref="A1"/>
  <sheetViews>
    <sheetView workbookViewId="0"/>
  </sheetViews>
  <sheetFormatPr defaultRowHeight="12.5" x14ac:dyDescent="0.25"/>
  <sheetData/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7" tint="0.79998168889431442"/>
  </sheetPr>
  <dimension ref="A1"/>
  <sheetViews>
    <sheetView workbookViewId="0"/>
  </sheetViews>
  <sheetFormatPr defaultRowHeight="12.5" x14ac:dyDescent="0.25"/>
  <sheetData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29547A1AC0C9458D6DA3BF670E8E42" ma:contentTypeVersion="21" ma:contentTypeDescription="Create a new document." ma:contentTypeScope="" ma:versionID="39f8717354861d66dfe600d1c4783cdc">
  <xsd:schema xmlns:xsd="http://www.w3.org/2001/XMLSchema" xmlns:xs="http://www.w3.org/2001/XMLSchema" xmlns:p="http://schemas.microsoft.com/office/2006/metadata/properties" xmlns:ns1="http://schemas.microsoft.com/sharepoint/v3" xmlns:ns2="e3f431ef-2a63-4b2b-860e-646449a1814e" xmlns:ns3="7a85900e-6fd2-45c2-923c-a8c58575d173" targetNamespace="http://schemas.microsoft.com/office/2006/metadata/properties" ma:root="true" ma:fieldsID="1ba4f6d1896390fcbd2dbce51fb85c30" ns1:_="" ns2:_="" ns3:_="">
    <xsd:import namespace="http://schemas.microsoft.com/sharepoint/v3"/>
    <xsd:import namespace="e3f431ef-2a63-4b2b-860e-646449a1814e"/>
    <xsd:import namespace="7a85900e-6fd2-45c2-923c-a8c58575d1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f431ef-2a63-4b2b-860e-646449a181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3530d2e-5552-4983-b860-cdec4d7960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85900e-6fd2-45c2-923c-a8c58575d17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1b41aab-c18e-4f90-8b01-22265f85669d}" ma:internalName="TaxCatchAll" ma:showField="CatchAllData" ma:web="7a85900e-6fd2-45c2-923c-a8c58575d1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7a85900e-6fd2-45c2-923c-a8c58575d173" xsi:nil="true"/>
    <_ip_UnifiedCompliancePolicyProperties xmlns="http://schemas.microsoft.com/sharepoint/v3" xsi:nil="true"/>
    <lcf76f155ced4ddcb4097134ff3c332f xmlns="e3f431ef-2a63-4b2b-860e-646449a1814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038E60-97D3-462E-AC35-04450D03A8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63B131-D615-46AE-B0BB-E7CF0AF663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3f431ef-2a63-4b2b-860e-646449a1814e"/>
    <ds:schemaRef ds:uri="7a85900e-6fd2-45c2-923c-a8c58575d1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E16892-6FA5-435B-A517-2223A37E481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a85900e-6fd2-45c2-923c-a8c58575d173"/>
    <ds:schemaRef ds:uri="e3f431ef-2a63-4b2b-860e-646449a1814e"/>
  </ds:schemaRefs>
</ds:datastoreItem>
</file>

<file path=docMetadata/LabelInfo.xml><?xml version="1.0" encoding="utf-8"?>
<clbl:labelList xmlns:clbl="http://schemas.microsoft.com/office/2020/mipLabelMetadata">
  <clbl:label id="{8a0e7531-20dc-49a7-b88e-b68840ca4168}" enabled="0" method="" siteId="{8a0e7531-20dc-49a7-b88e-b68840ca416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Current Month Report</vt:lpstr>
      <vt:lpstr>Year To Date Report</vt:lpstr>
      <vt:lpstr>Current month raw data</vt:lpstr>
      <vt:lpstr>YTD Raw Data</vt:lpstr>
      <vt:lpstr>Help</vt:lpstr>
      <vt:lpstr>Market Maps -&gt;</vt:lpstr>
      <vt:lpstr>Washington, DC Market</vt:lpstr>
      <vt:lpstr>Norfolk &amp; Virginia Beach, VA</vt:lpstr>
      <vt:lpstr>Virginia Area</vt:lpstr>
      <vt:lpstr>Richmond-Petersburg, VA</vt:lpstr>
      <vt:lpstr>Bristol &amp; Kingsport TN&amp;VA, MSA</vt:lpstr>
      <vt:lpstr>Help!Print_Area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2004-07-20T21:40:42Z</dcterms:created>
  <dcterms:modified xsi:type="dcterms:W3CDTF">2026-04-20T14:53:59Z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11.0.0.825 (http://officewriter.softartisans.com)</vt:lpwstr>
  </property>
  <property fmtid="{D5CDD505-2E9C-101B-9397-08002B2CF9AE}" pid="3" name="ContentTypeId">
    <vt:lpwstr>0x010100F029547A1AC0C9458D6DA3BF670E8E42</vt:lpwstr>
  </property>
  <property fmtid="{D5CDD505-2E9C-101B-9397-08002B2CF9AE}" pid="4" name="MediaServiceImageTags">
    <vt:lpwstr/>
  </property>
</Properties>
</file>