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22" documentId="8_{8C352F4A-6526-4C72-8732-09A8F12EFE1E}" xr6:coauthVersionLast="47" xr6:coauthVersionMax="47" xr10:uidLastSave="{A66F4D8A-8B7C-4829-8611-06B66C7F38BF}"/>
  <workbookProtection workbookAlgorithmName="SHA-512" workbookHashValue="gurU3+pcIzSu8qZYN+HN60ErJy1gtPNfyQrkVOpsKFd7Fmxt9AjvUh9ZZsT3+WbVwm6cLAfoBksgvmizoFs3Yg==" workbookSaltValue="478WZHwb8cJ8MqSh0MLXPQ==" workbookSpinCount="100000" lockStructure="1"/>
  <bookViews>
    <workbookView xWindow="28680" yWindow="-120" windowWidth="29040" windowHeight="15720" xr2:uid="{DD0F54F7-D0E5-48F9-8D2E-B2AFD3CBF5F1}"/>
  </bookViews>
  <sheets>
    <sheet name="Current Month Report" sheetId="18" r:id="rId1"/>
    <sheet name="Year To Date Report" sheetId="19" r:id="rId2"/>
    <sheet name="Current month raw data" sheetId="21" state="hidden" r:id="rId3"/>
    <sheet name="YTD Raw Data" sheetId="23" state="hidden" r:id="rId4"/>
    <sheet name="Help" sheetId="15" r:id="rId5"/>
    <sheet name="Market Maps -&gt;" sheetId="24" r:id="rId6"/>
    <sheet name="Washington, DC Market" sheetId="25" r:id="rId7"/>
    <sheet name="Norfolk &amp; Virginia Beach, VA" sheetId="26" r:id="rId8"/>
    <sheet name="Virginia Area" sheetId="27" r:id="rId9"/>
    <sheet name="Richmond-Petersburg, VA" sheetId="28" r:id="rId10"/>
    <sheet name="Bristol &amp; Kingsport TN&amp;VA, MSA" sheetId="29" r:id="rId11"/>
  </sheets>
  <definedNames>
    <definedName name="_xlnm.Print_Area" localSheetId="4">Help!$A$1:$O$31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9" l="1"/>
  <c r="B1" i="18"/>
  <c r="M57" i="19"/>
  <c r="L57" i="19"/>
  <c r="K57" i="19"/>
  <c r="J57" i="19"/>
  <c r="I57" i="19"/>
  <c r="H57" i="19"/>
  <c r="G57" i="19"/>
  <c r="F57" i="19"/>
  <c r="E57" i="19"/>
  <c r="D57" i="19"/>
  <c r="C57" i="19"/>
  <c r="B57" i="19"/>
  <c r="M57" i="18"/>
  <c r="L57" i="18"/>
  <c r="K57" i="18"/>
  <c r="J57" i="18"/>
  <c r="I57" i="18"/>
  <c r="H57" i="18"/>
  <c r="G57" i="18"/>
  <c r="F57" i="18"/>
  <c r="E57" i="18"/>
  <c r="D57" i="18"/>
  <c r="C57" i="18"/>
  <c r="B57" i="18"/>
  <c r="B56" i="19" l="1"/>
  <c r="C56" i="19"/>
  <c r="D56" i="19"/>
  <c r="E56" i="19"/>
  <c r="F56" i="19"/>
  <c r="G56" i="19"/>
  <c r="H56" i="19"/>
  <c r="I56" i="19"/>
  <c r="J56" i="19"/>
  <c r="K56" i="19"/>
  <c r="L56" i="19"/>
  <c r="M56" i="19"/>
  <c r="M49" i="19"/>
  <c r="M43" i="19"/>
  <c r="L49" i="19"/>
  <c r="L43" i="19"/>
  <c r="K49" i="19"/>
  <c r="K43" i="19"/>
  <c r="J49" i="19"/>
  <c r="J43" i="19"/>
  <c r="I49" i="19"/>
  <c r="I43" i="19"/>
  <c r="H49" i="19"/>
  <c r="H43" i="19"/>
  <c r="G49" i="19"/>
  <c r="G43" i="19"/>
  <c r="F49" i="19"/>
  <c r="F43" i="19"/>
  <c r="E49" i="19"/>
  <c r="E43" i="19"/>
  <c r="D49" i="19"/>
  <c r="D43" i="19"/>
  <c r="C49" i="19"/>
  <c r="C43" i="19"/>
  <c r="B49" i="19"/>
  <c r="B43" i="19"/>
  <c r="M56" i="18"/>
  <c r="L56" i="18"/>
  <c r="K56" i="18"/>
  <c r="J56" i="18"/>
  <c r="I56" i="18"/>
  <c r="H56" i="18"/>
  <c r="G56" i="18"/>
  <c r="F56" i="18"/>
  <c r="E56" i="18"/>
  <c r="D56" i="18"/>
  <c r="C56" i="18"/>
  <c r="B56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26" i="19" l="1"/>
  <c r="C26" i="19"/>
  <c r="D26" i="19"/>
  <c r="E26" i="19"/>
  <c r="F26" i="19"/>
  <c r="G26" i="19"/>
  <c r="H26" i="19"/>
  <c r="I26" i="19"/>
  <c r="J26" i="19"/>
  <c r="K26" i="19"/>
  <c r="L26" i="19"/>
  <c r="M26" i="19"/>
  <c r="C3" i="19" l="1"/>
  <c r="D3" i="19"/>
  <c r="E3" i="19"/>
  <c r="F3" i="19"/>
  <c r="G3" i="19"/>
  <c r="B3" i="19"/>
  <c r="I3" i="18"/>
  <c r="H3" i="18"/>
  <c r="D3" i="18"/>
  <c r="E3" i="18"/>
  <c r="F3" i="18"/>
  <c r="G3" i="18"/>
  <c r="C3" i="18"/>
  <c r="B3" i="18"/>
  <c r="B11" i="19"/>
  <c r="C11" i="19"/>
  <c r="D11" i="19"/>
  <c r="E11" i="19"/>
  <c r="F11" i="19"/>
  <c r="B12" i="19"/>
  <c r="C12" i="19"/>
  <c r="D12" i="19"/>
  <c r="E12" i="19"/>
  <c r="F12" i="19"/>
  <c r="B13" i="19"/>
  <c r="C13" i="19"/>
  <c r="D13" i="19"/>
  <c r="E13" i="19"/>
  <c r="F13" i="19"/>
  <c r="B27" i="19"/>
  <c r="C27" i="19"/>
  <c r="D27" i="19"/>
  <c r="E27" i="19"/>
  <c r="F27" i="19"/>
  <c r="B28" i="19"/>
  <c r="C28" i="19"/>
  <c r="D28" i="19"/>
  <c r="E28" i="19"/>
  <c r="F28" i="19"/>
  <c r="B9" i="19"/>
  <c r="C9" i="19"/>
  <c r="D9" i="19"/>
  <c r="E9" i="19"/>
  <c r="F9" i="19"/>
  <c r="G9" i="19"/>
  <c r="H9" i="19"/>
  <c r="I9" i="19"/>
  <c r="J9" i="19"/>
  <c r="K9" i="19"/>
  <c r="L9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G11" i="19"/>
  <c r="H11" i="19"/>
  <c r="I11" i="19"/>
  <c r="J11" i="19"/>
  <c r="K11" i="19"/>
  <c r="L11" i="19"/>
  <c r="M11" i="19"/>
  <c r="G12" i="19"/>
  <c r="H12" i="19"/>
  <c r="I12" i="19"/>
  <c r="J12" i="19"/>
  <c r="K12" i="19"/>
  <c r="L12" i="19"/>
  <c r="M12" i="19"/>
  <c r="G13" i="19"/>
  <c r="H13" i="19"/>
  <c r="I13" i="19"/>
  <c r="J13" i="19"/>
  <c r="K13" i="19"/>
  <c r="L13" i="19"/>
  <c r="M13" i="19"/>
  <c r="M8" i="19"/>
  <c r="L8" i="19"/>
  <c r="K8" i="19"/>
  <c r="J8" i="19"/>
  <c r="I8" i="19"/>
  <c r="H8" i="19"/>
  <c r="G8" i="19"/>
  <c r="F8" i="19"/>
  <c r="E8" i="19"/>
  <c r="D8" i="19"/>
  <c r="C8" i="19"/>
  <c r="B8" i="19"/>
  <c r="C13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M8" i="18"/>
  <c r="L8" i="18"/>
  <c r="K8" i="18"/>
  <c r="J8" i="18"/>
  <c r="I8" i="18"/>
  <c r="H8" i="18"/>
  <c r="G8" i="18"/>
  <c r="F8" i="18"/>
  <c r="E8" i="18"/>
  <c r="D8" i="18"/>
  <c r="C9" i="18"/>
  <c r="C10" i="18"/>
  <c r="C11" i="18"/>
  <c r="C12" i="18"/>
  <c r="C8" i="18"/>
  <c r="B9" i="18"/>
  <c r="B10" i="18"/>
  <c r="B11" i="18"/>
  <c r="B12" i="18"/>
  <c r="B13" i="18"/>
  <c r="B8" i="18"/>
  <c r="B54" i="18" l="1"/>
  <c r="E28" i="18"/>
  <c r="F28" i="18"/>
  <c r="E29" i="18"/>
  <c r="F29" i="18"/>
  <c r="E30" i="18"/>
  <c r="F30" i="18"/>
  <c r="E31" i="18"/>
  <c r="F31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F37" i="18"/>
  <c r="C32" i="18"/>
  <c r="D32" i="18"/>
  <c r="C34" i="18"/>
  <c r="D34" i="18"/>
  <c r="C35" i="18"/>
  <c r="D35" i="18"/>
  <c r="M24" i="19"/>
  <c r="L24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42" i="19"/>
  <c r="L42" i="19"/>
  <c r="K42" i="19"/>
  <c r="J42" i="19"/>
  <c r="I42" i="19"/>
  <c r="H42" i="19"/>
  <c r="G42" i="19"/>
  <c r="F42" i="19"/>
  <c r="E42" i="19"/>
  <c r="D42" i="19"/>
  <c r="C42" i="19"/>
  <c r="B42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M28" i="19"/>
  <c r="L28" i="19"/>
  <c r="K28" i="19"/>
  <c r="J28" i="19"/>
  <c r="I28" i="19"/>
  <c r="H28" i="19"/>
  <c r="G28" i="19"/>
  <c r="M27" i="19"/>
  <c r="L27" i="19"/>
  <c r="K27" i="19"/>
  <c r="J27" i="19"/>
  <c r="I27" i="19"/>
  <c r="H27" i="19"/>
  <c r="G27" i="19"/>
  <c r="M5" i="19"/>
  <c r="L5" i="19"/>
  <c r="K5" i="19"/>
  <c r="J5" i="19"/>
  <c r="I5" i="19"/>
  <c r="H5" i="19"/>
  <c r="G5" i="19"/>
  <c r="F5" i="19"/>
  <c r="E5" i="19"/>
  <c r="D5" i="19"/>
  <c r="C5" i="19"/>
  <c r="B5" i="19"/>
  <c r="M4" i="19"/>
  <c r="L4" i="19"/>
  <c r="K4" i="19"/>
  <c r="J4" i="19"/>
  <c r="I4" i="19"/>
  <c r="H4" i="19"/>
  <c r="G4" i="19"/>
  <c r="F4" i="19"/>
  <c r="E4" i="19"/>
  <c r="D4" i="19"/>
  <c r="C4" i="19"/>
  <c r="B4" i="19"/>
  <c r="H2" i="19"/>
  <c r="A1" i="19"/>
  <c r="A1" i="18"/>
  <c r="H2" i="18"/>
  <c r="B5" i="18"/>
  <c r="C5" i="18"/>
  <c r="D5" i="18"/>
  <c r="E5" i="18"/>
  <c r="F5" i="18"/>
  <c r="G5" i="18"/>
  <c r="H5" i="18"/>
  <c r="I5" i="18"/>
  <c r="J5" i="18"/>
  <c r="K5" i="18"/>
  <c r="L5" i="18"/>
  <c r="M5" i="18"/>
  <c r="B26" i="18"/>
  <c r="E26" i="18"/>
  <c r="F26" i="18"/>
  <c r="G26" i="18"/>
  <c r="H26" i="18"/>
  <c r="I26" i="18"/>
  <c r="J26" i="18"/>
  <c r="K26" i="18"/>
  <c r="L26" i="18"/>
  <c r="M26" i="18"/>
  <c r="B27" i="18"/>
  <c r="E27" i="18"/>
  <c r="F27" i="18"/>
  <c r="G27" i="18"/>
  <c r="H27" i="18"/>
  <c r="I27" i="18"/>
  <c r="J27" i="18"/>
  <c r="K27" i="18"/>
  <c r="L27" i="18"/>
  <c r="M27" i="18"/>
  <c r="B28" i="18"/>
  <c r="G28" i="18"/>
  <c r="H28" i="18"/>
  <c r="I28" i="18"/>
  <c r="J28" i="18"/>
  <c r="K28" i="18"/>
  <c r="L28" i="18"/>
  <c r="M28" i="18"/>
  <c r="B29" i="18"/>
  <c r="G29" i="18"/>
  <c r="H29" i="18"/>
  <c r="I29" i="18"/>
  <c r="J29" i="18"/>
  <c r="K29" i="18"/>
  <c r="L29" i="18"/>
  <c r="M29" i="18"/>
  <c r="B30" i="18"/>
  <c r="G30" i="18"/>
  <c r="H30" i="18"/>
  <c r="I30" i="18"/>
  <c r="J30" i="18"/>
  <c r="K30" i="18"/>
  <c r="L30" i="18"/>
  <c r="M30" i="18"/>
  <c r="B31" i="18"/>
  <c r="G31" i="18"/>
  <c r="H31" i="18"/>
  <c r="I31" i="18"/>
  <c r="J31" i="18"/>
  <c r="K31" i="18"/>
  <c r="L31" i="18"/>
  <c r="M31" i="18"/>
  <c r="B32" i="18"/>
  <c r="E32" i="18"/>
  <c r="F32" i="18"/>
  <c r="G32" i="18"/>
  <c r="H32" i="18"/>
  <c r="I32" i="18"/>
  <c r="J32" i="18"/>
  <c r="K32" i="18"/>
  <c r="L32" i="18"/>
  <c r="M32" i="18"/>
  <c r="B34" i="18"/>
  <c r="E34" i="18"/>
  <c r="F34" i="18"/>
  <c r="G34" i="18"/>
  <c r="H34" i="18"/>
  <c r="I34" i="18"/>
  <c r="J34" i="18"/>
  <c r="K34" i="18"/>
  <c r="L34" i="18"/>
  <c r="M34" i="18"/>
  <c r="B35" i="18"/>
  <c r="E35" i="18"/>
  <c r="F35" i="18"/>
  <c r="G35" i="18"/>
  <c r="H35" i="18"/>
  <c r="I35" i="18"/>
  <c r="J35" i="18"/>
  <c r="K35" i="18"/>
  <c r="L35" i="18"/>
  <c r="M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B37" i="18"/>
  <c r="C37" i="18"/>
  <c r="D37" i="18"/>
  <c r="E37" i="18"/>
  <c r="G37" i="18"/>
  <c r="H37" i="18"/>
  <c r="I37" i="18"/>
  <c r="J37" i="18"/>
  <c r="K37" i="18"/>
  <c r="L37" i="18"/>
  <c r="M37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B47" i="18"/>
  <c r="C47" i="18"/>
  <c r="D47" i="18"/>
  <c r="E47" i="18"/>
  <c r="F47" i="18"/>
  <c r="G47" i="18"/>
  <c r="H47" i="18"/>
  <c r="I47" i="18"/>
  <c r="J47" i="18"/>
  <c r="K47" i="18"/>
  <c r="L47" i="18"/>
  <c r="M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M4" i="18"/>
  <c r="L4" i="18"/>
  <c r="K4" i="18"/>
  <c r="J4" i="18"/>
  <c r="I4" i="18"/>
  <c r="H4" i="18"/>
  <c r="G4" i="18"/>
  <c r="F4" i="18"/>
  <c r="E4" i="18"/>
  <c r="D4" i="18"/>
  <c r="C4" i="18"/>
  <c r="B4" i="18"/>
  <c r="A5" i="15"/>
  <c r="A9" i="15"/>
  <c r="A12" i="15"/>
  <c r="A14" i="15"/>
  <c r="A15" i="15"/>
</calcChain>
</file>

<file path=xl/sharedStrings.xml><?xml version="1.0" encoding="utf-8"?>
<sst xmlns="http://schemas.openxmlformats.org/spreadsheetml/2006/main" count="529" uniqueCount="91">
  <si>
    <t>Currency</t>
  </si>
  <si>
    <t>Occ %</t>
  </si>
  <si>
    <t>ADR</t>
  </si>
  <si>
    <t>RevPAR</t>
  </si>
  <si>
    <t>ISO Code</t>
  </si>
  <si>
    <t>Rate</t>
  </si>
  <si>
    <t>Occ</t>
  </si>
  <si>
    <t>Room Rev</t>
  </si>
  <si>
    <t>Room Avail</t>
  </si>
  <si>
    <t>Room Sold</t>
  </si>
  <si>
    <t>United States</t>
  </si>
  <si>
    <t>USD</t>
  </si>
  <si>
    <t>1</t>
  </si>
  <si>
    <t>Virginia</t>
  </si>
  <si>
    <t>Markets</t>
  </si>
  <si>
    <t>Norfolk-Virginia Beach, VA</t>
  </si>
  <si>
    <t>Richmond-Petersburg, VA</t>
  </si>
  <si>
    <t>Virginia Area</t>
  </si>
  <si>
    <t>Washington, DC</t>
  </si>
  <si>
    <t>Tracts</t>
  </si>
  <si>
    <t>Arlington, VA</t>
  </si>
  <si>
    <t>Suburban Virginia Area</t>
  </si>
  <si>
    <t>Alexandria, VA</t>
  </si>
  <si>
    <t>Fairfax/Tysons Corner, VA</t>
  </si>
  <si>
    <t>I-95 Fredericksburg, VA</t>
  </si>
  <si>
    <t>Dulles Airport Area, VA</t>
  </si>
  <si>
    <t>Williamsburg, VA</t>
  </si>
  <si>
    <t>Virginia Beach, VA</t>
  </si>
  <si>
    <t>Norfolk/Portsmouth, VA</t>
  </si>
  <si>
    <t>Newport News/Hampton, VA</t>
  </si>
  <si>
    <t>Chesapeake/Suffolk, VA</t>
  </si>
  <si>
    <t>Richmond North/Glen Allen, VA</t>
  </si>
  <si>
    <t>Richmond West/Midlothian, VA</t>
  </si>
  <si>
    <t>Petersburg/Chester, VA</t>
  </si>
  <si>
    <t>Roanoke, VA</t>
  </si>
  <si>
    <t>Charlottesville, VA</t>
  </si>
  <si>
    <t>Bristol/Kingsport, TN</t>
  </si>
  <si>
    <t>Staunton/Harrisonburg, VA</t>
  </si>
  <si>
    <t>Blacksburg/Wytheville, VA</t>
  </si>
  <si>
    <t>Lynchburg, VA</t>
  </si>
  <si>
    <t>Tab 15 - Help</t>
  </si>
  <si>
    <t>Glossary:</t>
  </si>
  <si>
    <t>Frequently Asked Questions (FAQ):</t>
  </si>
  <si>
    <t>Room Supply</t>
  </si>
  <si>
    <t>Room Demand</t>
  </si>
  <si>
    <t>Occupancy</t>
  </si>
  <si>
    <t>Virginia Area (non-MSA)</t>
  </si>
  <si>
    <t>Bristol-Kingsport MSA</t>
  </si>
  <si>
    <t>Richmond - Petersburg, VA</t>
  </si>
  <si>
    <t>VTC Tourism Regions</t>
  </si>
  <si>
    <t>Central Virginia</t>
  </si>
  <si>
    <t>Chesapeake Bay</t>
  </si>
  <si>
    <t>Coastal Virginia - Eastern Shore</t>
  </si>
  <si>
    <t>Coastal Virginia - Hampton Roads</t>
  </si>
  <si>
    <t>Northern Virginia</t>
  </si>
  <si>
    <t>Shenandoah Valley</t>
  </si>
  <si>
    <t>Southern Virginia</t>
  </si>
  <si>
    <t>Southwest Virginia - Blue Ridge Highlands</t>
  </si>
  <si>
    <t>Southwest Virginia - Heart of Appalachia</t>
  </si>
  <si>
    <t>Virginia Mountains</t>
  </si>
  <si>
    <t>Update month here</t>
  </si>
  <si>
    <t xml:space="preserve">Virginia Tourism Regions. </t>
  </si>
  <si>
    <t>Refer to tabs to the right for STR Submarket Maps</t>
  </si>
  <si>
    <t>Virginia Regional</t>
  </si>
  <si>
    <t xml:space="preserve">Richmond CBD, VA </t>
  </si>
  <si>
    <t>SOURCE: COSTAR REALTY INFORMATION, INC. 
REPUBLICATION OR OTHER RE-USE OF THIS DATA WITHOUT THE EXPRESS WRITTEN PERMISSION OF COSTAR IS STRICTLY PROHIBITED</t>
  </si>
  <si>
    <t>Virginia Luxury</t>
  </si>
  <si>
    <t>Virginia Upper Upscale</t>
  </si>
  <si>
    <t>Virginia Upscale</t>
  </si>
  <si>
    <t>Virginia Upper Midscale</t>
  </si>
  <si>
    <t>Virginia Midscale</t>
  </si>
  <si>
    <t>Virginia Economy</t>
  </si>
  <si>
    <t>Luxury</t>
  </si>
  <si>
    <t>Upper Upscale</t>
  </si>
  <si>
    <t>Upscale</t>
  </si>
  <si>
    <t>Upper Midscale</t>
  </si>
  <si>
    <t>Midscale</t>
  </si>
  <si>
    <t>Economy</t>
  </si>
  <si>
    <t>Virginia Class Scales</t>
  </si>
  <si>
    <t>Percent Change from YTD 2024</t>
  </si>
  <si>
    <t>Room Revenue</t>
  </si>
  <si>
    <t>VTC Defined Tourism Regions</t>
  </si>
  <si>
    <t>STR/CoSTAR Designated Hospitality Markets</t>
  </si>
  <si>
    <t>Virginia South Central</t>
  </si>
  <si>
    <t>Virginia Shenandoah Valley Regional</t>
  </si>
  <si>
    <t>Richmond East-Airport</t>
  </si>
  <si>
    <t>December 2025 Monthly Report</t>
  </si>
  <si>
    <t>Current Month - December 2025 vs December 2024</t>
  </si>
  <si>
    <t>Percent Change from December 2024</t>
  </si>
  <si>
    <t>Year to Date - December 2025 vs December 2024</t>
  </si>
  <si>
    <t>YTD December 2025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</si>
</sst>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d\,\ yyyy"/>
    <numFmt numFmtId="165" formatCode="0.0"/>
    <numFmt numFmtId="166" formatCode="#,##0.0;\-#,##0.0"/>
    <numFmt numFmtId="167" formatCode="0.0&quot;%&quot;"/>
    <numFmt numFmtId="168" formatCode="&quot;$&quot;#,##0.00"/>
    <numFmt numFmtId="169" formatCode="mmmm\ yyyy"/>
    <numFmt numFmtId="170" formatCode="#,##0.00;\-#,##0.00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8"/>
      <name val="Arial"/>
      <family val="2"/>
    </font>
    <font>
      <b/>
      <i/>
      <sz val="10"/>
      <name val="Segoe UI"/>
      <family val="2"/>
    </font>
    <font>
      <sz val="10"/>
      <name val="Arial"/>
      <family val="2"/>
    </font>
    <font>
      <b/>
      <sz val="11"/>
      <color theme="0"/>
      <name val="Asap"/>
    </font>
    <font>
      <b/>
      <sz val="11"/>
      <color indexed="9"/>
      <name val="Asap"/>
    </font>
    <font>
      <b/>
      <sz val="11"/>
      <name val="Asap"/>
    </font>
    <font>
      <sz val="11"/>
      <name val="Asap"/>
    </font>
    <font>
      <b/>
      <i/>
      <sz val="11"/>
      <name val="Asap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5858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/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4" borderId="0" xfId="0" applyFont="1" applyFill="1"/>
    <xf numFmtId="0" fontId="5" fillId="4" borderId="0" xfId="0" applyFont="1" applyFill="1" applyAlignment="1">
      <alignment horizontal="right"/>
    </xf>
    <xf numFmtId="0" fontId="18" fillId="0" borderId="12" xfId="0" applyFont="1" applyBorder="1"/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4" borderId="0" xfId="0" applyFont="1" applyFill="1" applyAlignment="1">
      <alignment horizontal="right"/>
    </xf>
    <xf numFmtId="0" fontId="21" fillId="0" borderId="0" xfId="0" applyFont="1"/>
    <xf numFmtId="0" fontId="21" fillId="0" borderId="3" xfId="0" applyFont="1" applyBorder="1"/>
    <xf numFmtId="166" fontId="21" fillId="2" borderId="3" xfId="0" applyNumberFormat="1" applyFont="1" applyFill="1" applyBorder="1"/>
    <xf numFmtId="166" fontId="21" fillId="2" borderId="0" xfId="0" applyNumberFormat="1" applyFont="1" applyFill="1"/>
    <xf numFmtId="170" fontId="21" fillId="2" borderId="3" xfId="0" applyNumberFormat="1" applyFont="1" applyFill="1" applyBorder="1"/>
    <xf numFmtId="170" fontId="21" fillId="2" borderId="0" xfId="0" applyNumberFormat="1" applyFont="1" applyFill="1"/>
    <xf numFmtId="0" fontId="1" fillId="2" borderId="3" xfId="0" applyFont="1" applyFill="1" applyBorder="1"/>
    <xf numFmtId="0" fontId="25" fillId="0" borderId="0" xfId="0" applyFont="1"/>
    <xf numFmtId="0" fontId="25" fillId="0" borderId="12" xfId="0" applyFont="1" applyBorder="1"/>
    <xf numFmtId="0" fontId="24" fillId="0" borderId="0" xfId="0" applyFont="1"/>
    <xf numFmtId="167" fontId="25" fillId="6" borderId="4" xfId="0" applyNumberFormat="1" applyFont="1" applyFill="1" applyBorder="1" applyAlignment="1">
      <alignment horizontal="center" vertical="center"/>
    </xf>
    <xf numFmtId="167" fontId="25" fillId="6" borderId="0" xfId="0" applyNumberFormat="1" applyFont="1" applyFill="1" applyAlignment="1">
      <alignment horizontal="center" vertical="center"/>
    </xf>
    <xf numFmtId="168" fontId="25" fillId="6" borderId="0" xfId="0" applyNumberFormat="1" applyFont="1" applyFill="1" applyAlignment="1">
      <alignment horizontal="center" vertical="center"/>
    </xf>
    <xf numFmtId="167" fontId="25" fillId="6" borderId="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6" borderId="4" xfId="0" applyFont="1" applyFill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167" fontId="25" fillId="0" borderId="8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168" fontId="25" fillId="0" borderId="22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0" fontId="25" fillId="6" borderId="4" xfId="0" applyFont="1" applyFill="1" applyBorder="1"/>
    <xf numFmtId="0" fontId="25" fillId="0" borderId="4" xfId="0" applyFont="1" applyBorder="1" applyAlignment="1">
      <alignment horizontal="right"/>
    </xf>
    <xf numFmtId="1" fontId="25" fillId="0" borderId="4" xfId="0" applyNumberFormat="1" applyFont="1" applyBorder="1" applyAlignment="1">
      <alignment horizontal="right"/>
    </xf>
    <xf numFmtId="0" fontId="20" fillId="0" borderId="0" xfId="0" applyFont="1" applyAlignment="1">
      <alignment vertical="top" wrapText="1"/>
    </xf>
    <xf numFmtId="0" fontId="1" fillId="0" borderId="7" xfId="0" applyFont="1" applyBorder="1"/>
    <xf numFmtId="170" fontId="1" fillId="0" borderId="3" xfId="0" applyNumberFormat="1" applyFont="1" applyBorder="1"/>
    <xf numFmtId="170" fontId="1" fillId="0" borderId="0" xfId="0" applyNumberFormat="1" applyFont="1"/>
    <xf numFmtId="167" fontId="25" fillId="0" borderId="30" xfId="0" applyNumberFormat="1" applyFont="1" applyBorder="1" applyAlignment="1">
      <alignment horizontal="center" vertical="center"/>
    </xf>
    <xf numFmtId="167" fontId="25" fillId="0" borderId="31" xfId="0" applyNumberFormat="1" applyFont="1" applyBorder="1" applyAlignment="1">
      <alignment horizontal="center" vertical="center"/>
    </xf>
    <xf numFmtId="167" fontId="25" fillId="0" borderId="32" xfId="0" applyNumberFormat="1" applyFont="1" applyBorder="1" applyAlignment="1">
      <alignment horizontal="center" vertical="center"/>
    </xf>
    <xf numFmtId="168" fontId="25" fillId="0" borderId="30" xfId="0" applyNumberFormat="1" applyFont="1" applyBorder="1" applyAlignment="1">
      <alignment horizontal="center" vertic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32" xfId="0" applyNumberFormat="1" applyFont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67" fontId="25" fillId="0" borderId="34" xfId="0" applyNumberFormat="1" applyFont="1" applyBorder="1" applyAlignment="1">
      <alignment horizontal="center" vertical="center"/>
    </xf>
    <xf numFmtId="167" fontId="25" fillId="0" borderId="35" xfId="0" applyNumberFormat="1" applyFont="1" applyBorder="1" applyAlignment="1">
      <alignment horizontal="center" vertical="center"/>
    </xf>
    <xf numFmtId="168" fontId="25" fillId="0" borderId="35" xfId="0" applyNumberFormat="1" applyFont="1" applyBorder="1" applyAlignment="1">
      <alignment horizontal="center" vertical="center"/>
    </xf>
    <xf numFmtId="167" fontId="25" fillId="0" borderId="36" xfId="0" applyNumberFormat="1" applyFont="1" applyBorder="1" applyAlignment="1">
      <alignment horizontal="center" vertical="center"/>
    </xf>
    <xf numFmtId="168" fontId="25" fillId="0" borderId="37" xfId="0" applyNumberFormat="1" applyFont="1" applyBorder="1" applyAlignment="1">
      <alignment horizontal="center" vertical="center"/>
    </xf>
    <xf numFmtId="168" fontId="25" fillId="0" borderId="38" xfId="0" applyNumberFormat="1" applyFont="1" applyBorder="1" applyAlignment="1">
      <alignment horizontal="center" vertical="center"/>
    </xf>
    <xf numFmtId="168" fontId="25" fillId="0" borderId="39" xfId="0" applyNumberFormat="1" applyFont="1" applyBorder="1" applyAlignment="1">
      <alignment horizontal="center" vertical="center"/>
    </xf>
    <xf numFmtId="168" fontId="25" fillId="0" borderId="3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169" fontId="24" fillId="0" borderId="24" xfId="0" applyNumberFormat="1" applyFont="1" applyBorder="1" applyAlignment="1">
      <alignment horizontal="left" vertical="center" wrapText="1"/>
    </xf>
    <xf numFmtId="169" fontId="24" fillId="0" borderId="4" xfId="0" applyNumberFormat="1" applyFont="1" applyBorder="1" applyAlignment="1">
      <alignment horizontal="left" vertical="center" wrapText="1"/>
    </xf>
    <xf numFmtId="169" fontId="24" fillId="0" borderId="28" xfId="0" applyNumberFormat="1" applyFont="1" applyBorder="1" applyAlignment="1">
      <alignment horizontal="left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14" fontId="3" fillId="4" borderId="0" xfId="0" applyNumberFormat="1" applyFont="1" applyFill="1" applyAlignment="1">
      <alignment horizontal="left"/>
    </xf>
    <xf numFmtId="166" fontId="1" fillId="2" borderId="1" xfId="0" applyNumberFormat="1" applyFont="1" applyFill="1" applyBorder="1"/>
    <xf numFmtId="166" fontId="1" fillId="2" borderId="7" xfId="0" applyNumberFormat="1" applyFont="1" applyFill="1" applyBorder="1"/>
    <xf numFmtId="170" fontId="1" fillId="2" borderId="1" xfId="0" applyNumberFormat="1" applyFont="1" applyFill="1" applyBorder="1"/>
    <xf numFmtId="170" fontId="1" fillId="2" borderId="7" xfId="0" applyNumberFormat="1" applyFont="1" applyFill="1" applyBorder="1"/>
    <xf numFmtId="165" fontId="1" fillId="0" borderId="7" xfId="0" applyNumberFormat="1" applyFont="1" applyBorder="1"/>
    <xf numFmtId="2" fontId="1" fillId="0" borderId="7" xfId="0" applyNumberFormat="1" applyFont="1" applyBorder="1"/>
    <xf numFmtId="165" fontId="1" fillId="0" borderId="0" xfId="0" applyNumberFormat="1" applyFont="1"/>
    <xf numFmtId="2" fontId="1" fillId="0" borderId="0" xfId="0" applyNumberFormat="1" applyFont="1"/>
    <xf numFmtId="166" fontId="1" fillId="0" borderId="3" xfId="0" applyNumberFormat="1" applyFont="1" applyBorder="1"/>
    <xf numFmtId="166" fontId="1" fillId="0" borderId="0" xfId="0" applyNumberFormat="1" applyFont="1"/>
    <xf numFmtId="166" fontId="1" fillId="2" borderId="3" xfId="0" applyNumberFormat="1" applyFont="1" applyFill="1" applyBorder="1"/>
    <xf numFmtId="166" fontId="1" fillId="2" borderId="0" xfId="0" applyNumberFormat="1" applyFont="1" applyFill="1"/>
    <xf numFmtId="170" fontId="1" fillId="2" borderId="3" xfId="0" applyNumberFormat="1" applyFont="1" applyFill="1" applyBorder="1"/>
    <xf numFmtId="170" fontId="1" fillId="2" borderId="0" xfId="0" applyNumberFormat="1" applyFont="1" applyFill="1"/>
  </cellXfs>
  <cellStyles count="2">
    <cellStyle name="Normal" xfId="0" builtinId="0"/>
    <cellStyle name="Normal 2" xfId="1" xr:uid="{012CF6F3-8AE9-44E6-A381-57765AF3F4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A54F0F"/>
      <rgbColor rgb="0000FFFF"/>
      <rgbColor rgb="00800000"/>
      <rgbColor rgb="00008000"/>
      <rgbColor rgb="00000080"/>
      <rgbColor rgb="00808000"/>
      <rgbColor rgb="00D0006F"/>
      <rgbColor rgb="00008080"/>
      <rgbColor rgb="00C0C0C0"/>
      <rgbColor rgb="00808080"/>
      <rgbColor rgb="009999FF"/>
      <rgbColor rgb="006E6259"/>
      <rgbColor rgb="00620C0B"/>
      <rgbColor rgb="00590001"/>
      <rgbColor rgb="00404549"/>
      <rgbColor rgb="00CD9B7A"/>
      <rgbColor rgb="00990033"/>
      <rgbColor rgb="00EAEAEA"/>
      <rgbColor rgb="00000080"/>
      <rgbColor rgb="003366FF"/>
      <rgbColor rgb="00579A32"/>
      <rgbColor rgb="00CC9900"/>
      <rgbColor rgb="00D22630"/>
      <rgbColor rgb="00800000"/>
      <rgbColor rgb="0000BFB3"/>
      <rgbColor rgb="000000FF"/>
      <rgbColor rgb="00009CDE"/>
      <rgbColor rgb="00CCFFFF"/>
      <rgbColor rgb="00CCFFCC"/>
      <rgbColor rgb="00CDE499"/>
      <rgbColor rgb="0099D7F2"/>
      <rgbColor rgb="00666666"/>
      <rgbColor rgb="00CC99FF"/>
      <rgbColor rgb="00F0A8AB"/>
      <rgbColor rgb="003366FF"/>
      <rgbColor rgb="0033CCCC"/>
      <rgbColor rgb="0084BD00"/>
      <rgbColor rgb="00FEDB00"/>
      <rgbColor rgb="00FF9900"/>
      <rgbColor rgb="00FE5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714374</xdr:colOff>
      <xdr:row>58</xdr:row>
      <xdr:rowOff>92076</xdr:rowOff>
    </xdr:from>
    <xdr:to>
      <xdr:col>12</xdr:col>
      <xdr:colOff>771524</xdr:colOff>
      <xdr:row>58</xdr:row>
      <xdr:rowOff>429372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28466-23F9-4759-9CC6-F1A35213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4" y="11407776"/>
          <a:ext cx="2600325" cy="330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137160</xdr:rowOff>
    </xdr:from>
    <xdr:to>
      <xdr:col>13</xdr:col>
      <xdr:colOff>76200</xdr:colOff>
      <xdr:row>41</xdr:row>
      <xdr:rowOff>68580</xdr:rowOff>
    </xdr:to>
    <xdr:pic>
      <xdr:nvPicPr>
        <xdr:cNvPr id="54291" name="Picture 5">
          <a:extLst>
            <a:ext uri="{FF2B5EF4-FFF2-40B4-BE49-F238E27FC236}">
              <a16:creationId xmlns:a16="http://schemas.microsoft.com/office/drawing/2014/main" id="{02129950-7430-4A33-B40A-F6ADE2AA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7863840" cy="680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190500</xdr:rowOff>
    </xdr:from>
    <xdr:to>
      <xdr:col>12</xdr:col>
      <xdr:colOff>441960</xdr:colOff>
      <xdr:row>39</xdr:row>
      <xdr:rowOff>175260</xdr:rowOff>
    </xdr:to>
    <xdr:pic>
      <xdr:nvPicPr>
        <xdr:cNvPr id="55315" name="Picture 6">
          <a:extLst>
            <a:ext uri="{FF2B5EF4-FFF2-40B4-BE49-F238E27FC236}">
              <a16:creationId xmlns:a16="http://schemas.microsoft.com/office/drawing/2014/main" id="{4EAB076F-F7EB-42DB-94D1-55894013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7597140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58</xdr:row>
      <xdr:rowOff>114300</xdr:rowOff>
    </xdr:from>
    <xdr:to>
      <xdr:col>12</xdr:col>
      <xdr:colOff>673100</xdr:colOff>
      <xdr:row>58</xdr:row>
      <xdr:rowOff>445246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07EA5-FECF-4E65-9829-AF1AB09B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1430000"/>
          <a:ext cx="2600325" cy="334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0</xdr:row>
      <xdr:rowOff>0</xdr:rowOff>
    </xdr:from>
    <xdr:ext cx="1243968" cy="352168"/>
    <xdr:sp macro="" textlink="">
      <xdr:nvSpPr>
        <xdr:cNvPr id="46082" name="Arrow: Right 1">
          <a:extLst>
            <a:ext uri="{FF2B5EF4-FFF2-40B4-BE49-F238E27FC236}">
              <a16:creationId xmlns:a16="http://schemas.microsoft.com/office/drawing/2014/main" id="{D9EA7C32-698F-45E7-A710-FD0C721B8556}"/>
            </a:ext>
          </a:extLst>
        </xdr:cNvPr>
        <xdr:cNvSpPr>
          <a:spLocks noChangeArrowheads="1"/>
        </xdr:cNvSpPr>
      </xdr:nvSpPr>
      <xdr:spPr bwMode="auto">
        <a:xfrm rot="10800000">
          <a:off x="3143250" y="0"/>
          <a:ext cx="1066800" cy="342900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258444</xdr:colOff>
      <xdr:row>0</xdr:row>
      <xdr:rowOff>0</xdr:rowOff>
    </xdr:from>
    <xdr:ext cx="535306" cy="352168"/>
    <xdr:sp macro="" textlink="">
      <xdr:nvSpPr>
        <xdr:cNvPr id="49153" name="Arrow: Right 1">
          <a:extLst>
            <a:ext uri="{FF2B5EF4-FFF2-40B4-BE49-F238E27FC236}">
              <a16:creationId xmlns:a16="http://schemas.microsoft.com/office/drawing/2014/main" id="{B11403DA-59E7-4662-AD20-24ABC91C38B2}"/>
            </a:ext>
          </a:extLst>
        </xdr:cNvPr>
        <xdr:cNvSpPr>
          <a:spLocks noChangeArrowheads="1"/>
        </xdr:cNvSpPr>
      </xdr:nvSpPr>
      <xdr:spPr bwMode="auto">
        <a:xfrm rot="10800000">
          <a:off x="4077969" y="0"/>
          <a:ext cx="535306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769620</xdr:colOff>
      <xdr:row>2</xdr:row>
      <xdr:rowOff>22860</xdr:rowOff>
    </xdr:to>
    <xdr:pic>
      <xdr:nvPicPr>
        <xdr:cNvPr id="29723" name="Picture 2">
          <a:extLst>
            <a:ext uri="{FF2B5EF4-FFF2-40B4-BE49-F238E27FC236}">
              <a16:creationId xmlns:a16="http://schemas.microsoft.com/office/drawing/2014/main" id="{478885A9-CABC-4599-A2F7-5FB108B5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228600</xdr:colOff>
      <xdr:row>42</xdr:row>
      <xdr:rowOff>30480</xdr:rowOff>
    </xdr:to>
    <xdr:pic>
      <xdr:nvPicPr>
        <xdr:cNvPr id="50195" name="Picture 1">
          <a:extLst>
            <a:ext uri="{FF2B5EF4-FFF2-40B4-BE49-F238E27FC236}">
              <a16:creationId xmlns:a16="http://schemas.microsoft.com/office/drawing/2014/main" id="{D5C26158-ACA7-49CD-862B-8186CDC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"/>
          <a:ext cx="11201400" cy="656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137160</xdr:rowOff>
    </xdr:from>
    <xdr:to>
      <xdr:col>16</xdr:col>
      <xdr:colOff>137160</xdr:colOff>
      <xdr:row>50</xdr:row>
      <xdr:rowOff>45720</xdr:rowOff>
    </xdr:to>
    <xdr:pic>
      <xdr:nvPicPr>
        <xdr:cNvPr id="51219" name="Picture 1">
          <a:extLst>
            <a:ext uri="{FF2B5EF4-FFF2-40B4-BE49-F238E27FC236}">
              <a16:creationId xmlns:a16="http://schemas.microsoft.com/office/drawing/2014/main" id="{407E7AC9-EAFE-4D70-B0C5-EA569F4E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4800"/>
          <a:ext cx="9700260" cy="81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144780</xdr:rowOff>
    </xdr:from>
    <xdr:to>
      <xdr:col>15</xdr:col>
      <xdr:colOff>236220</xdr:colOff>
      <xdr:row>48</xdr:row>
      <xdr:rowOff>45720</xdr:rowOff>
    </xdr:to>
    <xdr:pic>
      <xdr:nvPicPr>
        <xdr:cNvPr id="52243" name="Picture 2">
          <a:extLst>
            <a:ext uri="{FF2B5EF4-FFF2-40B4-BE49-F238E27FC236}">
              <a16:creationId xmlns:a16="http://schemas.microsoft.com/office/drawing/2014/main" id="{EA727F61-5D3C-421F-A3AC-02EE9573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"/>
          <a:ext cx="8961120" cy="778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175260</xdr:rowOff>
    </xdr:from>
    <xdr:to>
      <xdr:col>11</xdr:col>
      <xdr:colOff>388620</xdr:colOff>
      <xdr:row>36</xdr:row>
      <xdr:rowOff>60960</xdr:rowOff>
    </xdr:to>
    <xdr:pic>
      <xdr:nvPicPr>
        <xdr:cNvPr id="53267" name="Picture 3">
          <a:extLst>
            <a:ext uri="{FF2B5EF4-FFF2-40B4-BE49-F238E27FC236}">
              <a16:creationId xmlns:a16="http://schemas.microsoft.com/office/drawing/2014/main" id="{3D705E27-1B8B-4295-BABC-BFF2247A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6934200" cy="592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361949</xdr:colOff>
      <xdr:row>0</xdr:row>
      <xdr:rowOff>101600</xdr:rowOff>
    </xdr:from>
    <xdr:to>
      <xdr:col>22</xdr:col>
      <xdr:colOff>577850</xdr:colOff>
      <xdr:row>36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099795-C3CA-0CD2-7A7E-C61D7B16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49" y="101600"/>
          <a:ext cx="6921501" cy="577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M67"/>
  <sheetViews>
    <sheetView tabSelected="1" zoomScaleNormal="100" zoomScaleSheetLayoutView="115" workbookViewId="0">
      <selection activeCell="O12" sqref="O12"/>
    </sheetView>
  </sheetViews>
  <sheetFormatPr defaultColWidth="9.1796875" defaultRowHeight="15.5" x14ac:dyDescent="0.4"/>
  <cols>
    <col min="1" max="1" width="41.7265625" style="64" bestFit="1" customWidth="1"/>
    <col min="2" max="6" width="11.81640625" style="64" customWidth="1"/>
    <col min="7" max="7" width="11.81640625" style="66" customWidth="1"/>
    <col min="8" max="9" width="11.81640625" style="64" customWidth="1"/>
    <col min="10" max="10" width="11.81640625" style="66" customWidth="1"/>
    <col min="11" max="11" width="12.54296875" style="66" customWidth="1"/>
    <col min="12" max="12" width="11.81640625" style="64" customWidth="1"/>
    <col min="13" max="13" width="12.54296875" style="64" customWidth="1"/>
    <col min="14" max="16384" width="9.1796875" style="64"/>
  </cols>
  <sheetData>
    <row r="1" spans="1:13" ht="16.5" customHeight="1" x14ac:dyDescent="0.4">
      <c r="A1" s="111" t="str">
        <f>'Current month raw data'!A1</f>
        <v>December 2025 Monthly Report</v>
      </c>
      <c r="B1" s="114" t="str">
        <f>'Current month raw data'!F6</f>
        <v>Current Month - December 2025 vs December 2024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 x14ac:dyDescent="0.4">
      <c r="A2" s="112"/>
      <c r="B2" s="117" t="s">
        <v>45</v>
      </c>
      <c r="C2" s="118"/>
      <c r="D2" s="119" t="s">
        <v>2</v>
      </c>
      <c r="E2" s="118"/>
      <c r="F2" s="120" t="s">
        <v>3</v>
      </c>
      <c r="G2" s="120"/>
      <c r="H2" s="120" t="str">
        <f>'Current month raw data'!L7</f>
        <v>Percent Change from December 2024</v>
      </c>
      <c r="I2" s="120"/>
      <c r="J2" s="120"/>
      <c r="K2" s="120"/>
      <c r="L2" s="120"/>
      <c r="M2" s="121"/>
    </row>
    <row r="3" spans="1:13" ht="37" customHeight="1" x14ac:dyDescent="0.4">
      <c r="A3" s="113"/>
      <c r="B3" s="81">
        <f>'Current month raw data'!F8</f>
        <v>2025</v>
      </c>
      <c r="C3" s="82">
        <f>'Current month raw data'!G8</f>
        <v>2024</v>
      </c>
      <c r="D3" s="82">
        <f>'Current month raw data'!H8</f>
        <v>2025</v>
      </c>
      <c r="E3" s="82">
        <f>'Current month raw data'!I8</f>
        <v>2024</v>
      </c>
      <c r="F3" s="99">
        <f>'Current month raw data'!J8</f>
        <v>2025</v>
      </c>
      <c r="G3" s="99">
        <f>'Current month raw data'!K8</f>
        <v>2024</v>
      </c>
      <c r="H3" s="82" t="str">
        <f>'Current month raw data'!L8</f>
        <v>Occ</v>
      </c>
      <c r="I3" s="82" t="str">
        <f>'Current month raw data'!M8</f>
        <v>ADR</v>
      </c>
      <c r="J3" s="82" t="s">
        <v>3</v>
      </c>
      <c r="K3" s="83" t="s">
        <v>80</v>
      </c>
      <c r="L3" s="83" t="s">
        <v>43</v>
      </c>
      <c r="M3" s="84" t="s">
        <v>44</v>
      </c>
    </row>
    <row r="4" spans="1:13" x14ac:dyDescent="0.4">
      <c r="A4" s="85" t="s">
        <v>10</v>
      </c>
      <c r="B4" s="75">
        <f>VLOOKUP($A4,'Current month raw data'!$B:$Q,5,FALSE)</f>
        <v>52.993914260979899</v>
      </c>
      <c r="C4" s="93">
        <f>VLOOKUP($A4,'Current month raw data'!$B:$Q,6,FALSE)</f>
        <v>53.4528200506902</v>
      </c>
      <c r="D4" s="74">
        <f>VLOOKUP($A4,'Current month raw data'!$B:$Q,7,FALSE)</f>
        <v>158.36845869113401</v>
      </c>
      <c r="E4" s="96">
        <f>VLOOKUP($A4,'Current month raw data'!$B:$Q,8,FALSE)</f>
        <v>157.05587121650601</v>
      </c>
      <c r="F4" s="102">
        <f>VLOOKUP($A4,'Current month raw data'!$B:$Q,9,FALSE)</f>
        <v>83.925645215215198</v>
      </c>
      <c r="G4" s="104">
        <f>VLOOKUP($A4,'Current month raw data'!$B:$Q,10,FALSE)</f>
        <v>83.950792220403201</v>
      </c>
      <c r="H4" s="101">
        <f>VLOOKUP($A4,'Current month raw data'!$B:$Q,11,FALSE)</f>
        <v>-0.85852493708494204</v>
      </c>
      <c r="I4" s="73">
        <f>VLOOKUP($A4,'Current month raw data'!$B:$Q,12,FALSE)</f>
        <v>0.83574556268464295</v>
      </c>
      <c r="J4" s="93">
        <f>VLOOKUP($A4,'Current month raw data'!$B:$Q,13,FALSE)</f>
        <v>-2.9954458466527702E-2</v>
      </c>
      <c r="K4" s="73">
        <f>VLOOKUP($A4,'Current month raw data'!$B:$Q,14,FALSE)</f>
        <v>0.70593489971798296</v>
      </c>
      <c r="L4" s="73">
        <f>VLOOKUP($A4,'Current month raw data'!$B:$Q,15,FALSE)</f>
        <v>0.73610985590556599</v>
      </c>
      <c r="M4" s="76">
        <f>VLOOKUP($A4,'Current month raw data'!$B:$Q,16,FALSE)</f>
        <v>-0.12873476785666499</v>
      </c>
    </row>
    <row r="5" spans="1:13" x14ac:dyDescent="0.4">
      <c r="A5" s="85" t="s">
        <v>13</v>
      </c>
      <c r="B5" s="75">
        <f>VLOOKUP($A5,'Current month raw data'!$B:$Q,5,FALSE)</f>
        <v>50.555499198362902</v>
      </c>
      <c r="C5" s="94">
        <f>VLOOKUP($A5,'Current month raw data'!$B:$Q,6,FALSE)</f>
        <v>50.630951781226301</v>
      </c>
      <c r="D5" s="74">
        <f>VLOOKUP($A5,'Current month raw data'!$B:$Q,7,FALSE)</f>
        <v>116.069751899398</v>
      </c>
      <c r="E5" s="97">
        <f>VLOOKUP($A5,'Current month raw data'!$B:$Q,8,FALSE)</f>
        <v>116.819070375732</v>
      </c>
      <c r="F5" s="74">
        <f>VLOOKUP($A5,'Current month raw data'!$B:$Q,9,FALSE)</f>
        <v>58.6796424910425</v>
      </c>
      <c r="G5" s="105">
        <f>VLOOKUP($A5,'Current month raw data'!$B:$Q,10,FALSE)</f>
        <v>59.146607193214102</v>
      </c>
      <c r="H5" s="73">
        <f>VLOOKUP($A5,'Current month raw data'!$B:$Q,11,FALSE)</f>
        <v>-0.149024618753757</v>
      </c>
      <c r="I5" s="73">
        <f>VLOOKUP($A5,'Current month raw data'!$B:$Q,12,FALSE)</f>
        <v>-0.64143506186429999</v>
      </c>
      <c r="J5" s="94">
        <f>VLOOKUP($A5,'Current month raw data'!$B:$Q,13,FALSE)</f>
        <v>-0.78950378446256098</v>
      </c>
      <c r="K5" s="73">
        <f>VLOOKUP($A5,'Current month raw data'!$B:$Q,14,FALSE)</f>
        <v>0.1007616930919</v>
      </c>
      <c r="L5" s="73">
        <f>VLOOKUP($A5,'Current month raw data'!$B:$Q,15,FALSE)</f>
        <v>0.89735009047866898</v>
      </c>
      <c r="M5" s="76">
        <f>VLOOKUP($A5,'Current month raw data'!$B:$Q,16,FALSE)</f>
        <v>0.74698819917368897</v>
      </c>
    </row>
    <row r="6" spans="1:13" x14ac:dyDescent="0.4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4">
      <c r="A7" s="85" t="s">
        <v>78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4">
      <c r="A8" s="87" t="s">
        <v>72</v>
      </c>
      <c r="B8" s="75">
        <f>VLOOKUP($A8,'Current month raw data'!$B:$Q,5,FALSE)</f>
        <v>54.808513296820003</v>
      </c>
      <c r="C8" s="94">
        <f>VLOOKUP($A8,'Current month raw data'!$B:$Q,6,FALSE)</f>
        <v>58.640473267105698</v>
      </c>
      <c r="D8" s="74">
        <f>VLOOKUP($A8,'Current month raw data'!$B:$Q,7,FALSE)</f>
        <v>314.284578338431</v>
      </c>
      <c r="E8" s="97">
        <f>VLOOKUP($A8,'Current month raw data'!$B:$Q,8,FALSE)</f>
        <v>314.950911755748</v>
      </c>
      <c r="F8" s="74">
        <f>VLOOKUP($A8,'Current month raw data'!$B:$Q,9,FALSE)</f>
        <v>172.254704908473</v>
      </c>
      <c r="G8" s="105">
        <f>VLOOKUP($A8,'Current month raw data'!$B:$Q,10,FALSE)</f>
        <v>184.688705212635</v>
      </c>
      <c r="H8" s="73">
        <f>VLOOKUP($A8,'Current month raw data'!$B:$Q,11,FALSE)</f>
        <v>-6.5346675372676897</v>
      </c>
      <c r="I8" s="73">
        <f>VLOOKUP($A8,'Current month raw data'!$B:$Q,12,FALSE)</f>
        <v>-0.21156738794712601</v>
      </c>
      <c r="J8" s="94">
        <f>VLOOKUP($A8,'Current month raw data'!$B:$Q,13,FALSE)</f>
        <v>-6.7324096997951903</v>
      </c>
      <c r="K8" s="73">
        <f>VLOOKUP($A8,'Current month raw data'!$B:$Q,14,FALSE)</f>
        <v>-1.97249999880637E-2</v>
      </c>
      <c r="L8" s="73">
        <f>VLOOKUP($A8,'Current month raw data'!$B:$Q,15,FALSE)</f>
        <v>7.1972318339100303</v>
      </c>
      <c r="M8" s="76">
        <f>VLOOKUP($A8,'Current month raw data'!$B:$Q,16,FALSE)</f>
        <v>0.192249124409928</v>
      </c>
    </row>
    <row r="9" spans="1:13" x14ac:dyDescent="0.4">
      <c r="A9" s="87" t="s">
        <v>73</v>
      </c>
      <c r="B9" s="75">
        <f>VLOOKUP($A9,'Current month raw data'!$B:$Q,5,FALSE)</f>
        <v>53.383579685106703</v>
      </c>
      <c r="C9" s="94">
        <f>VLOOKUP($A9,'Current month raw data'!$B:$Q,6,FALSE)</f>
        <v>55.288177446961903</v>
      </c>
      <c r="D9" s="74">
        <f>VLOOKUP($A9,'Current month raw data'!$B:$Q,7,FALSE)</f>
        <v>175.68273667397199</v>
      </c>
      <c r="E9" s="97">
        <f>VLOOKUP($A9,'Current month raw data'!$B:$Q,8,FALSE)</f>
        <v>176.07983005722099</v>
      </c>
      <c r="F9" s="74">
        <f>VLOOKUP($A9,'Current month raw data'!$B:$Q,9,FALSE)</f>
        <v>93.785733725326395</v>
      </c>
      <c r="G9" s="105">
        <f>VLOOKUP($A9,'Current month raw data'!$B:$Q,10,FALSE)</f>
        <v>97.351328890345599</v>
      </c>
      <c r="H9" s="73">
        <f>VLOOKUP($A9,'Current month raw data'!$B:$Q,11,FALSE)</f>
        <v>-3.4448553918824198</v>
      </c>
      <c r="I9" s="73">
        <f>VLOOKUP($A9,'Current month raw data'!$B:$Q,12,FALSE)</f>
        <v>-0.22551894962630101</v>
      </c>
      <c r="J9" s="94">
        <f>VLOOKUP($A9,'Current month raw data'!$B:$Q,13,FALSE)</f>
        <v>-3.6626055398127999</v>
      </c>
      <c r="K9" s="73">
        <f>VLOOKUP($A9,'Current month raw data'!$B:$Q,14,FALSE)</f>
        <v>-2.9819742522467401</v>
      </c>
      <c r="L9" s="73">
        <f>VLOOKUP($A9,'Current month raw data'!$B:$Q,15,FALSE)</f>
        <v>0.70650788448231905</v>
      </c>
      <c r="M9" s="76">
        <f>VLOOKUP($A9,'Current month raw data'!$B:$Q,16,FALSE)</f>
        <v>-2.7626856823527599</v>
      </c>
    </row>
    <row r="10" spans="1:13" x14ac:dyDescent="0.4">
      <c r="A10" s="87" t="s">
        <v>74</v>
      </c>
      <c r="B10" s="75">
        <f>VLOOKUP($A10,'Current month raw data'!$B:$Q,5,FALSE)</f>
        <v>53.994778167804597</v>
      </c>
      <c r="C10" s="94">
        <f>VLOOKUP($A10,'Current month raw data'!$B:$Q,6,FALSE)</f>
        <v>53.763797768995602</v>
      </c>
      <c r="D10" s="74">
        <f>VLOOKUP($A10,'Current month raw data'!$B:$Q,7,FALSE)</f>
        <v>129.40771497072799</v>
      </c>
      <c r="E10" s="97">
        <f>VLOOKUP($A10,'Current month raw data'!$B:$Q,8,FALSE)</f>
        <v>128.34186234128799</v>
      </c>
      <c r="F10" s="74">
        <f>VLOOKUP($A10,'Current month raw data'!$B:$Q,9,FALSE)</f>
        <v>69.873408630469697</v>
      </c>
      <c r="G10" s="105">
        <f>VLOOKUP($A10,'Current month raw data'!$B:$Q,10,FALSE)</f>
        <v>69.001459322132803</v>
      </c>
      <c r="H10" s="73">
        <f>VLOOKUP($A10,'Current month raw data'!$B:$Q,11,FALSE)</f>
        <v>0.42962068974643602</v>
      </c>
      <c r="I10" s="73">
        <f>VLOOKUP($A10,'Current month raw data'!$B:$Q,12,FALSE)</f>
        <v>0.83047932295541604</v>
      </c>
      <c r="J10" s="94">
        <f>VLOOKUP($A10,'Current month raw data'!$B:$Q,13,FALSE)</f>
        <v>1.2636679236973301</v>
      </c>
      <c r="K10" s="73">
        <f>VLOOKUP($A10,'Current month raw data'!$B:$Q,14,FALSE)</f>
        <v>3.0267679958751601</v>
      </c>
      <c r="L10" s="73">
        <f>VLOOKUP($A10,'Current month raw data'!$B:$Q,15,FALSE)</f>
        <v>1.74109837054918</v>
      </c>
      <c r="M10" s="76">
        <f>VLOOKUP($A10,'Current month raw data'!$B:$Q,16,FALSE)</f>
        <v>2.1781991791243298</v>
      </c>
    </row>
    <row r="11" spans="1:13" x14ac:dyDescent="0.4">
      <c r="A11" s="87" t="s">
        <v>75</v>
      </c>
      <c r="B11" s="75">
        <f>VLOOKUP($A11,'Current month raw data'!$B:$Q,5,FALSE)</f>
        <v>51.560781666398398</v>
      </c>
      <c r="C11" s="94">
        <f>VLOOKUP($A11,'Current month raw data'!$B:$Q,6,FALSE)</f>
        <v>50.986641109888303</v>
      </c>
      <c r="D11" s="74">
        <f>VLOOKUP($A11,'Current month raw data'!$B:$Q,7,FALSE)</f>
        <v>106.231927196828</v>
      </c>
      <c r="E11" s="97">
        <f>VLOOKUP($A11,'Current month raw data'!$B:$Q,8,FALSE)</f>
        <v>107.701244311838</v>
      </c>
      <c r="F11" s="74">
        <f>VLOOKUP($A11,'Current month raw data'!$B:$Q,9,FALSE)</f>
        <v>54.774012041964099</v>
      </c>
      <c r="G11" s="105">
        <f>VLOOKUP($A11,'Current month raw data'!$B:$Q,10,FALSE)</f>
        <v>54.913246908161298</v>
      </c>
      <c r="H11" s="73">
        <f>VLOOKUP($A11,'Current month raw data'!$B:$Q,11,FALSE)</f>
        <v>1.12606075633165</v>
      </c>
      <c r="I11" s="73">
        <f>VLOOKUP($A11,'Current month raw data'!$B:$Q,12,FALSE)</f>
        <v>-1.3642526828716599</v>
      </c>
      <c r="J11" s="94">
        <f>VLOOKUP($A11,'Current month raw data'!$B:$Q,13,FALSE)</f>
        <v>-0.25355424061903598</v>
      </c>
      <c r="K11" s="73">
        <f>VLOOKUP($A11,'Current month raw data'!$B:$Q,14,FALSE)</f>
        <v>0.31521189569185698</v>
      </c>
      <c r="L11" s="73">
        <f>VLOOKUP($A11,'Current month raw data'!$B:$Q,15,FALSE)</f>
        <v>0.570211932847144</v>
      </c>
      <c r="M11" s="76">
        <f>VLOOKUP($A11,'Current month raw data'!$B:$Q,16,FALSE)</f>
        <v>1.7026936219825</v>
      </c>
    </row>
    <row r="12" spans="1:13" x14ac:dyDescent="0.4">
      <c r="A12" s="87" t="s">
        <v>76</v>
      </c>
      <c r="B12" s="75">
        <f>VLOOKUP($A12,'Current month raw data'!$B:$Q,5,FALSE)</f>
        <v>47.220345119694599</v>
      </c>
      <c r="C12" s="94">
        <f>VLOOKUP($A12,'Current month raw data'!$B:$Q,6,FALSE)</f>
        <v>47.238499255929298</v>
      </c>
      <c r="D12" s="74">
        <f>VLOOKUP($A12,'Current month raw data'!$B:$Q,7,FALSE)</f>
        <v>79.614804683613201</v>
      </c>
      <c r="E12" s="97">
        <f>VLOOKUP($A12,'Current month raw data'!$B:$Q,8,FALSE)</f>
        <v>79.847242856802495</v>
      </c>
      <c r="F12" s="74">
        <f>VLOOKUP($A12,'Current month raw data'!$B:$Q,9,FALSE)</f>
        <v>37.594385537972897</v>
      </c>
      <c r="G12" s="105">
        <f>VLOOKUP($A12,'Current month raw data'!$B:$Q,10,FALSE)</f>
        <v>37.718639222790699</v>
      </c>
      <c r="H12" s="73">
        <f>VLOOKUP($A12,'Current month raw data'!$B:$Q,11,FALSE)</f>
        <v>-3.8430806483392498E-2</v>
      </c>
      <c r="I12" s="73">
        <f>VLOOKUP($A12,'Current month raw data'!$B:$Q,12,FALSE)</f>
        <v>-0.291103568355151</v>
      </c>
      <c r="J12" s="94">
        <f>VLOOKUP($A12,'Current month raw data'!$B:$Q,13,FALSE)</f>
        <v>-0.329422501389523</v>
      </c>
      <c r="K12" s="73">
        <f>VLOOKUP($A12,'Current month raw data'!$B:$Q,14,FALSE)</f>
        <v>1.44808103907143</v>
      </c>
      <c r="L12" s="73">
        <f>VLOOKUP($A12,'Current month raw data'!$B:$Q,15,FALSE)</f>
        <v>1.78337839016307</v>
      </c>
      <c r="M12" s="76">
        <f>VLOOKUP($A12,'Current month raw data'!$B:$Q,16,FALSE)</f>
        <v>1.7442622169816899</v>
      </c>
    </row>
    <row r="13" spans="1:13" x14ac:dyDescent="0.4">
      <c r="A13" s="87" t="s">
        <v>77</v>
      </c>
      <c r="B13" s="75">
        <f>VLOOKUP($A13,'Current month raw data'!$B:$Q,5,FALSE)</f>
        <v>45.517969033932502</v>
      </c>
      <c r="C13" s="94">
        <f>VLOOKUP($A13,'Current month raw data'!$B:$Q,6,FALSE)</f>
        <v>45.0091769692621</v>
      </c>
      <c r="D13" s="74">
        <f>VLOOKUP($A13,'Current month raw data'!$B:$Q,7,FALSE)</f>
        <v>61.051176280691301</v>
      </c>
      <c r="E13" s="97">
        <f>VLOOKUP($A13,'Current month raw data'!$B:$Q,8,FALSE)</f>
        <v>61.387293720701798</v>
      </c>
      <c r="F13" s="74">
        <f>VLOOKUP($A13,'Current month raw data'!$B:$Q,9,FALSE)</f>
        <v>27.789255514296599</v>
      </c>
      <c r="G13" s="105">
        <f>VLOOKUP($A13,'Current month raw data'!$B:$Q,10,FALSE)</f>
        <v>27.629915667391401</v>
      </c>
      <c r="H13" s="73">
        <f>VLOOKUP($A13,'Current month raw data'!$B:$Q,11,FALSE)</f>
        <v>1.1304185033595799</v>
      </c>
      <c r="I13" s="73">
        <f>VLOOKUP($A13,'Current month raw data'!$B:$Q,12,FALSE)</f>
        <v>-0.54753584925855903</v>
      </c>
      <c r="J13" s="94">
        <f>VLOOKUP($A13,'Current month raw data'!$B:$Q,13,FALSE)</f>
        <v>0.57669320754848097</v>
      </c>
      <c r="K13" s="73">
        <f>VLOOKUP($A13,'Current month raw data'!$B:$Q,14,FALSE)</f>
        <v>6.6121655422366393E-2</v>
      </c>
      <c r="L13" s="73">
        <f>VLOOKUP($A13,'Current month raw data'!$B:$Q,15,FALSE)</f>
        <v>-0.50764400363860396</v>
      </c>
      <c r="M13" s="76">
        <f>VLOOKUP($A13,'Current month raw data'!$B:$Q,16,FALSE)</f>
        <v>0.61703599797265596</v>
      </c>
    </row>
    <row r="14" spans="1:13" ht="18.649999999999999" customHeight="1" x14ac:dyDescent="0.4">
      <c r="A14" s="72" t="s">
        <v>81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4">
      <c r="A15" s="87" t="s">
        <v>50</v>
      </c>
      <c r="B15" s="75">
        <f>VLOOKUP($A15,'Current month raw data'!$B:$Q,5,FALSE)</f>
        <v>50.0271100322446</v>
      </c>
      <c r="C15" s="94">
        <f>VLOOKUP($A15,'Current month raw data'!$B:$Q,6,FALSE)</f>
        <v>49.6614263807447</v>
      </c>
      <c r="D15" s="74">
        <f>VLOOKUP($A15,'Current month raw data'!$B:$Q,7,FALSE)</f>
        <v>110.878441893418</v>
      </c>
      <c r="E15" s="97">
        <f>VLOOKUP($A15,'Current month raw data'!$B:$Q,8,FALSE)</f>
        <v>110.090144680699</v>
      </c>
      <c r="F15" s="74">
        <f>VLOOKUP($A15,'Current month raw data'!$B:$Q,9,FALSE)</f>
        <v>55.469280128058898</v>
      </c>
      <c r="G15" s="105">
        <f>VLOOKUP($A15,'Current month raw data'!$B:$Q,10,FALSE)</f>
        <v>54.672336153061003</v>
      </c>
      <c r="H15" s="73">
        <f>VLOOKUP($A15,'Current month raw data'!$B:$Q,11,FALSE)</f>
        <v>0.73635350039334702</v>
      </c>
      <c r="I15" s="73">
        <f>VLOOKUP($A15,'Current month raw data'!$B:$Q,12,FALSE)</f>
        <v>0.71604703128095804</v>
      </c>
      <c r="J15" s="94">
        <f>VLOOKUP($A15,'Current month raw data'!$B:$Q,13,FALSE)</f>
        <v>1.4576731690536</v>
      </c>
      <c r="K15" s="73">
        <f>VLOOKUP($A15,'Current month raw data'!$B:$Q,14,FALSE)</f>
        <v>4.0437825104215097</v>
      </c>
      <c r="L15" s="73">
        <f>VLOOKUP($A15,'Current month raw data'!$B:$Q,15,FALSE)</f>
        <v>2.5489539239272698</v>
      </c>
      <c r="M15" s="76">
        <f>VLOOKUP($A15,'Current month raw data'!$B:$Q,16,FALSE)</f>
        <v>3.30407673576287</v>
      </c>
    </row>
    <row r="16" spans="1:13" x14ac:dyDescent="0.4">
      <c r="A16" s="87" t="s">
        <v>51</v>
      </c>
      <c r="B16" s="75">
        <f>VLOOKUP($A16,'Current month raw data'!$B:$Q,5,FALSE)</f>
        <v>42.831985912110703</v>
      </c>
      <c r="C16" s="94">
        <f>VLOOKUP($A16,'Current month raw data'!$B:$Q,6,FALSE)</f>
        <v>41.431057529824201</v>
      </c>
      <c r="D16" s="74">
        <f>VLOOKUP($A16,'Current month raw data'!$B:$Q,7,FALSE)</f>
        <v>91.193170123964293</v>
      </c>
      <c r="E16" s="97">
        <f>VLOOKUP($A16,'Current month raw data'!$B:$Q,8,FALSE)</f>
        <v>104.603589212881</v>
      </c>
      <c r="F16" s="74">
        <f>VLOOKUP($A16,'Current month raw data'!$B:$Q,9,FALSE)</f>
        <v>39.059845780303597</v>
      </c>
      <c r="G16" s="105">
        <f>VLOOKUP($A16,'Current month raw data'!$B:$Q,10,FALSE)</f>
        <v>43.3383732250498</v>
      </c>
      <c r="H16" s="73">
        <f>VLOOKUP($A16,'Current month raw data'!$B:$Q,11,FALSE)</f>
        <v>3.3813483551032002</v>
      </c>
      <c r="I16" s="73">
        <f>VLOOKUP($A16,'Current month raw data'!$B:$Q,12,FALSE)</f>
        <v>-12.8202284355893</v>
      </c>
      <c r="J16" s="94">
        <f>VLOOKUP($A16,'Current month raw data'!$B:$Q,13,FALSE)</f>
        <v>-9.8723766638133998</v>
      </c>
      <c r="K16" s="73">
        <f>VLOOKUP($A16,'Current month raw data'!$B:$Q,14,FALSE)</f>
        <v>-14.805084743198099</v>
      </c>
      <c r="L16" s="73">
        <f>VLOOKUP($A16,'Current month raw data'!$B:$Q,15,FALSE)</f>
        <v>-5.4730258014073403</v>
      </c>
      <c r="M16" s="76">
        <f>VLOOKUP($A16,'Current month raw data'!$B:$Q,16,FALSE)</f>
        <v>-2.2767395142144</v>
      </c>
    </row>
    <row r="17" spans="1:13" x14ac:dyDescent="0.4">
      <c r="A17" s="87" t="s">
        <v>52</v>
      </c>
      <c r="B17" s="75">
        <f>VLOOKUP($A17,'Current month raw data'!$B:$Q,5,FALSE)</f>
        <v>38.488092739019798</v>
      </c>
      <c r="C17" s="94">
        <f>VLOOKUP($A17,'Current month raw data'!$B:$Q,6,FALSE)</f>
        <v>37.223893825951002</v>
      </c>
      <c r="D17" s="74">
        <f>VLOOKUP($A17,'Current month raw data'!$B:$Q,7,FALSE)</f>
        <v>94.281640506635895</v>
      </c>
      <c r="E17" s="97">
        <f>VLOOKUP($A17,'Current month raw data'!$B:$Q,8,FALSE)</f>
        <v>95.526729744971405</v>
      </c>
      <c r="F17" s="74">
        <f>VLOOKUP($A17,'Current month raw data'!$B:$Q,9,FALSE)</f>
        <v>36.2872052340633</v>
      </c>
      <c r="G17" s="105">
        <f>VLOOKUP($A17,'Current month raw data'!$B:$Q,10,FALSE)</f>
        <v>35.558768455671398</v>
      </c>
      <c r="H17" s="73">
        <f>VLOOKUP($A17,'Current month raw data'!$B:$Q,11,FALSE)</f>
        <v>3.3962027695970902</v>
      </c>
      <c r="I17" s="73">
        <f>VLOOKUP($A17,'Current month raw data'!$B:$Q,12,FALSE)</f>
        <v>-1.3033935545156301</v>
      </c>
      <c r="J17" s="94">
        <f>VLOOKUP($A17,'Current month raw data'!$B:$Q,13,FALSE)</f>
        <v>2.0485433270842401</v>
      </c>
      <c r="K17" s="73">
        <f>VLOOKUP($A17,'Current month raw data'!$B:$Q,14,FALSE)</f>
        <v>2.0485433270842401</v>
      </c>
      <c r="L17" s="73">
        <f>VLOOKUP($A17,'Current month raw data'!$B:$Q,15,FALSE)</f>
        <v>0</v>
      </c>
      <c r="M17" s="76">
        <f>VLOOKUP($A17,'Current month raw data'!$B:$Q,16,FALSE)</f>
        <v>3.3962027695970902</v>
      </c>
    </row>
    <row r="18" spans="1:13" x14ac:dyDescent="0.4">
      <c r="A18" s="87" t="s">
        <v>53</v>
      </c>
      <c r="B18" s="75">
        <f>VLOOKUP($A18,'Current month raw data'!$B:$Q,5,FALSE)</f>
        <v>50.1889620039275</v>
      </c>
      <c r="C18" s="94">
        <f>VLOOKUP($A18,'Current month raw data'!$B:$Q,6,FALSE)</f>
        <v>48.243116157779099</v>
      </c>
      <c r="D18" s="74">
        <f>VLOOKUP($A18,'Current month raw data'!$B:$Q,7,FALSE)</f>
        <v>105.285591171052</v>
      </c>
      <c r="E18" s="97">
        <f>VLOOKUP($A18,'Current month raw data'!$B:$Q,8,FALSE)</f>
        <v>106.71951129778</v>
      </c>
      <c r="F18" s="74">
        <f>VLOOKUP($A18,'Current month raw data'!$B:$Q,9,FALSE)</f>
        <v>52.841745348450203</v>
      </c>
      <c r="G18" s="105">
        <f>VLOOKUP($A18,'Current month raw data'!$B:$Q,10,FALSE)</f>
        <v>51.484817798402403</v>
      </c>
      <c r="H18" s="73">
        <f>VLOOKUP($A18,'Current month raw data'!$B:$Q,11,FALSE)</f>
        <v>4.0334165806881197</v>
      </c>
      <c r="I18" s="73">
        <f>VLOOKUP($A18,'Current month raw data'!$B:$Q,12,FALSE)</f>
        <v>-1.3436344575516399</v>
      </c>
      <c r="J18" s="94">
        <f>VLOOKUP($A18,'Current month raw data'!$B:$Q,13,FALSE)</f>
        <v>2.6355877481417398</v>
      </c>
      <c r="K18" s="73">
        <f>VLOOKUP($A18,'Current month raw data'!$B:$Q,14,FALSE)</f>
        <v>0.57634285583020595</v>
      </c>
      <c r="L18" s="73">
        <f>VLOOKUP($A18,'Current month raw data'!$B:$Q,15,FALSE)</f>
        <v>-2.00636537237428</v>
      </c>
      <c r="M18" s="76">
        <f>VLOOKUP($A18,'Current month raw data'!$B:$Q,16,FALSE)</f>
        <v>1.9461261347153</v>
      </c>
    </row>
    <row r="19" spans="1:13" x14ac:dyDescent="0.4">
      <c r="A19" s="88" t="s">
        <v>54</v>
      </c>
      <c r="B19" s="75">
        <f>VLOOKUP($A19,'Current month raw data'!$B:$Q,5,FALSE)</f>
        <v>55.270237823691097</v>
      </c>
      <c r="C19" s="94">
        <f>VLOOKUP($A19,'Current month raw data'!$B:$Q,6,FALSE)</f>
        <v>56.409287734855802</v>
      </c>
      <c r="D19" s="74">
        <f>VLOOKUP($A19,'Current month raw data'!$B:$Q,7,FALSE)</f>
        <v>131.82757427758699</v>
      </c>
      <c r="E19" s="97">
        <f>VLOOKUP($A19,'Current month raw data'!$B:$Q,8,FALSE)</f>
        <v>133.04844513880599</v>
      </c>
      <c r="F19" s="74">
        <f>VLOOKUP($A19,'Current month raw data'!$B:$Q,9,FALSE)</f>
        <v>72.861413820425696</v>
      </c>
      <c r="G19" s="105">
        <f>VLOOKUP($A19,'Current month raw data'!$B:$Q,10,FALSE)</f>
        <v>75.051680245101394</v>
      </c>
      <c r="H19" s="73">
        <f>VLOOKUP($A19,'Current month raw data'!$B:$Q,11,FALSE)</f>
        <v>-2.0192595171892198</v>
      </c>
      <c r="I19" s="73">
        <f>VLOOKUP($A19,'Current month raw data'!$B:$Q,12,FALSE)</f>
        <v>-0.91761377590376303</v>
      </c>
      <c r="J19" s="94">
        <f>VLOOKUP($A19,'Current month raw data'!$B:$Q,13,FALSE)</f>
        <v>-2.9183442895920102</v>
      </c>
      <c r="K19" s="73">
        <f>VLOOKUP($A19,'Current month raw data'!$B:$Q,14,FALSE)</f>
        <v>-1.29281661380521</v>
      </c>
      <c r="L19" s="73">
        <f>VLOOKUP($A19,'Current month raw data'!$B:$Q,15,FALSE)</f>
        <v>1.67439220508939</v>
      </c>
      <c r="M19" s="76">
        <f>VLOOKUP($A19,'Current month raw data'!$B:$Q,16,FALSE)</f>
        <v>-0.378677636056169</v>
      </c>
    </row>
    <row r="20" spans="1:13" x14ac:dyDescent="0.4">
      <c r="A20" s="87" t="s">
        <v>55</v>
      </c>
      <c r="B20" s="75">
        <f>VLOOKUP($A20,'Current month raw data'!$B:$Q,5,FALSE)</f>
        <v>45.173739037846701</v>
      </c>
      <c r="C20" s="94">
        <f>VLOOKUP($A20,'Current month raw data'!$B:$Q,6,FALSE)</f>
        <v>43.7291249164996</v>
      </c>
      <c r="D20" s="74">
        <f>VLOOKUP($A20,'Current month raw data'!$B:$Q,7,FALSE)</f>
        <v>93.407424906040902</v>
      </c>
      <c r="E20" s="97">
        <f>VLOOKUP($A20,'Current month raw data'!$B:$Q,8,FALSE)</f>
        <v>94.090972546459099</v>
      </c>
      <c r="F20" s="74">
        <f>VLOOKUP($A20,'Current month raw data'!$B:$Q,9,FALSE)</f>
        <v>42.195626369027501</v>
      </c>
      <c r="G20" s="105">
        <f>VLOOKUP($A20,'Current month raw data'!$B:$Q,10,FALSE)</f>
        <v>41.1451589199905</v>
      </c>
      <c r="H20" s="73">
        <f>VLOOKUP($A20,'Current month raw data'!$B:$Q,11,FALSE)</f>
        <v>3.3035514067696301</v>
      </c>
      <c r="I20" s="73">
        <f>VLOOKUP($A20,'Current month raw data'!$B:$Q,12,FALSE)</f>
        <v>-0.72647526316159206</v>
      </c>
      <c r="J20" s="94">
        <f>VLOOKUP($A20,'Current month raw data'!$B:$Q,13,FALSE)</f>
        <v>2.5530766598320298</v>
      </c>
      <c r="K20" s="73">
        <f>VLOOKUP($A20,'Current month raw data'!$B:$Q,14,FALSE)</f>
        <v>4.2914095390860298</v>
      </c>
      <c r="L20" s="73">
        <f>VLOOKUP($A20,'Current month raw data'!$B:$Q,15,FALSE)</f>
        <v>1.6950567802271199</v>
      </c>
      <c r="M20" s="76">
        <f>VLOOKUP($A20,'Current month raw data'!$B:$Q,16,FALSE)</f>
        <v>5.0546052591054904</v>
      </c>
    </row>
    <row r="21" spans="1:13" x14ac:dyDescent="0.4">
      <c r="A21" s="87" t="s">
        <v>56</v>
      </c>
      <c r="B21" s="75">
        <f>VLOOKUP($A21,'Current month raw data'!$B:$Q,5,FALSE)</f>
        <v>45.750668607360701</v>
      </c>
      <c r="C21" s="94">
        <f>VLOOKUP($A21,'Current month raw data'!$B:$Q,6,FALSE)</f>
        <v>50.540980432927697</v>
      </c>
      <c r="D21" s="74">
        <f>VLOOKUP($A21,'Current month raw data'!$B:$Q,7,FALSE)</f>
        <v>97.968200695837496</v>
      </c>
      <c r="E21" s="97">
        <f>VLOOKUP($A21,'Current month raw data'!$B:$Q,8,FALSE)</f>
        <v>104.67458695683</v>
      </c>
      <c r="F21" s="74">
        <f>VLOOKUP($A21,'Current month raw data'!$B:$Q,9,FALSE)</f>
        <v>44.821106840946698</v>
      </c>
      <c r="G21" s="105">
        <f>VLOOKUP($A21,'Current month raw data'!$B:$Q,10,FALSE)</f>
        <v>52.903562512099398</v>
      </c>
      <c r="H21" s="73">
        <f>VLOOKUP($A21,'Current month raw data'!$B:$Q,11,FALSE)</f>
        <v>-9.4780745931989294</v>
      </c>
      <c r="I21" s="73">
        <f>VLOOKUP($A21,'Current month raw data'!$B:$Q,12,FALSE)</f>
        <v>-6.4068905891727796</v>
      </c>
      <c r="J21" s="94">
        <f>VLOOKUP($A21,'Current month raw data'!$B:$Q,13,FALSE)</f>
        <v>-15.277715313225199</v>
      </c>
      <c r="K21" s="73">
        <f>VLOOKUP($A21,'Current month raw data'!$B:$Q,14,FALSE)</f>
        <v>-15.277715313225199</v>
      </c>
      <c r="L21" s="73">
        <f>VLOOKUP($A21,'Current month raw data'!$B:$Q,15,FALSE)</f>
        <v>0</v>
      </c>
      <c r="M21" s="76">
        <f>VLOOKUP($A21,'Current month raw data'!$B:$Q,16,FALSE)</f>
        <v>-9.4780745931989294</v>
      </c>
    </row>
    <row r="22" spans="1:13" x14ac:dyDescent="0.4">
      <c r="A22" s="88" t="s">
        <v>57</v>
      </c>
      <c r="B22" s="75">
        <f>VLOOKUP($A22,'Current month raw data'!$B:$Q,5,FALSE)</f>
        <v>42.889406117030902</v>
      </c>
      <c r="C22" s="94">
        <f>VLOOKUP($A22,'Current month raw data'!$B:$Q,6,FALSE)</f>
        <v>47.764598540145897</v>
      </c>
      <c r="D22" s="74">
        <f>VLOOKUP($A22,'Current month raw data'!$B:$Q,7,FALSE)</f>
        <v>109.16058448440999</v>
      </c>
      <c r="E22" s="97">
        <f>VLOOKUP($A22,'Current month raw data'!$B:$Q,8,FALSE)</f>
        <v>108.763544612872</v>
      </c>
      <c r="F22" s="74">
        <f>VLOOKUP($A22,'Current month raw data'!$B:$Q,9,FALSE)</f>
        <v>46.818326399243503</v>
      </c>
      <c r="G22" s="105">
        <f>VLOOKUP($A22,'Current month raw data'!$B:$Q,10,FALSE)</f>
        <v>51.950470442371</v>
      </c>
      <c r="H22" s="73">
        <f>VLOOKUP($A22,'Current month raw data'!$B:$Q,11,FALSE)</f>
        <v>-10.206706582109</v>
      </c>
      <c r="I22" s="73">
        <f>VLOOKUP($A22,'Current month raw data'!$B:$Q,12,FALSE)</f>
        <v>0.36504866860622098</v>
      </c>
      <c r="J22" s="94">
        <f>VLOOKUP($A22,'Current month raw data'!$B:$Q,13,FALSE)</f>
        <v>-9.8789173599893392</v>
      </c>
      <c r="K22" s="73">
        <f>VLOOKUP($A22,'Current month raw data'!$B:$Q,14,FALSE)</f>
        <v>-8.8305197289125807</v>
      </c>
      <c r="L22" s="73">
        <f>VLOOKUP($A22,'Current month raw data'!$B:$Q,15,FALSE)</f>
        <v>1.16332116788321</v>
      </c>
      <c r="M22" s="76">
        <f>VLOOKUP($A22,'Current month raw data'!$B:$Q,16,FALSE)</f>
        <v>-9.1621221924392202</v>
      </c>
    </row>
    <row r="23" spans="1:13" x14ac:dyDescent="0.4">
      <c r="A23" s="87" t="s">
        <v>58</v>
      </c>
      <c r="B23" s="75">
        <f>VLOOKUP($A23,'Current month raw data'!$B:$Q,5,FALSE)</f>
        <v>36.051612903225802</v>
      </c>
      <c r="C23" s="94">
        <f>VLOOKUP($A23,'Current month raw data'!$B:$Q,6,FALSE)</f>
        <v>37.2451612903225</v>
      </c>
      <c r="D23" s="74">
        <f>VLOOKUP($A23,'Current month raw data'!$B:$Q,7,FALSE)</f>
        <v>85.904541875447293</v>
      </c>
      <c r="E23" s="97">
        <f>VLOOKUP($A23,'Current month raw data'!$B:$Q,8,FALSE)</f>
        <v>83.523284831687704</v>
      </c>
      <c r="F23" s="74">
        <f>VLOOKUP($A23,'Current month raw data'!$B:$Q,9,FALSE)</f>
        <v>30.969972903225798</v>
      </c>
      <c r="G23" s="105">
        <f>VLOOKUP($A23,'Current month raw data'!$B:$Q,10,FALSE)</f>
        <v>31.108382150537601</v>
      </c>
      <c r="H23" s="73">
        <f>VLOOKUP($A23,'Current month raw data'!$B:$Q,11,FALSE)</f>
        <v>-3.20457301229863</v>
      </c>
      <c r="I23" s="73">
        <f>VLOOKUP($A23,'Current month raw data'!$B:$Q,12,FALSE)</f>
        <v>2.8510098094899399</v>
      </c>
      <c r="J23" s="94">
        <f>VLOOKUP($A23,'Current month raw data'!$B:$Q,13,FALSE)</f>
        <v>-0.44492589374158698</v>
      </c>
      <c r="K23" s="73">
        <f>VLOOKUP($A23,'Current month raw data'!$B:$Q,14,FALSE)</f>
        <v>-0.44492589374158698</v>
      </c>
      <c r="L23" s="73">
        <f>VLOOKUP($A23,'Current month raw data'!$B:$Q,15,FALSE)</f>
        <v>0</v>
      </c>
      <c r="M23" s="76">
        <f>VLOOKUP($A23,'Current month raw data'!$B:$Q,16,FALSE)</f>
        <v>-3.20457301229863</v>
      </c>
    </row>
    <row r="24" spans="1:13" x14ac:dyDescent="0.4">
      <c r="A24" s="87" t="s">
        <v>59</v>
      </c>
      <c r="B24" s="75">
        <f>VLOOKUP($A24,'Current month raw data'!$B:$Q,5,FALSE)</f>
        <v>47.748664900913603</v>
      </c>
      <c r="C24" s="94">
        <f>VLOOKUP($A24,'Current month raw data'!$B:$Q,6,FALSE)</f>
        <v>47.200552047999402</v>
      </c>
      <c r="D24" s="74">
        <f>VLOOKUP($A24,'Current month raw data'!$B:$Q,7,FALSE)</f>
        <v>130.76496729605199</v>
      </c>
      <c r="E24" s="97">
        <f>VLOOKUP($A24,'Current month raw data'!$B:$Q,8,FALSE)</f>
        <v>125.531272012683</v>
      </c>
      <c r="F24" s="74">
        <f>VLOOKUP($A24,'Current month raw data'!$B:$Q,9,FALSE)</f>
        <v>62.438526041981198</v>
      </c>
      <c r="G24" s="105">
        <f>VLOOKUP($A24,'Current month raw data'!$B:$Q,10,FALSE)</f>
        <v>59.251453382862302</v>
      </c>
      <c r="H24" s="73">
        <f>VLOOKUP($A24,'Current month raw data'!$B:$Q,11,FALSE)</f>
        <v>1.1612424624965301</v>
      </c>
      <c r="I24" s="73">
        <f>VLOOKUP($A24,'Current month raw data'!$B:$Q,12,FALSE)</f>
        <v>4.1692362384730197</v>
      </c>
      <c r="J24" s="94">
        <f>VLOOKUP($A24,'Current month raw data'!$B:$Q,13,FALSE)</f>
        <v>5.3788936425324998</v>
      </c>
      <c r="K24" s="73">
        <f>VLOOKUP($A24,'Current month raw data'!$B:$Q,14,FALSE)</f>
        <v>9.4628929933126908</v>
      </c>
      <c r="L24" s="73">
        <f>VLOOKUP($A24,'Current month raw data'!$B:$Q,15,FALSE)</f>
        <v>3.8755382692040499</v>
      </c>
      <c r="M24" s="76">
        <f>VLOOKUP($A24,'Current month raw data'!$B:$Q,16,FALSE)</f>
        <v>5.08178512773289</v>
      </c>
    </row>
    <row r="25" spans="1:13" x14ac:dyDescent="0.4">
      <c r="A25" s="72" t="s">
        <v>82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4">
      <c r="A26" s="85" t="s">
        <v>18</v>
      </c>
      <c r="B26" s="75">
        <f>VLOOKUP($A26,'Current month raw data'!$B:$Q,5,FALSE)</f>
        <v>53.840105863813299</v>
      </c>
      <c r="C26" s="94">
        <f>VLOOKUP($A26,'Current month raw data'!$B:$Q,6,FALSE)</f>
        <v>56.587118578068498</v>
      </c>
      <c r="D26" s="74">
        <f>VLOOKUP($A26,'Current month raw data'!$B:$Q,7,FALSE)</f>
        <v>154.06563323788501</v>
      </c>
      <c r="E26" s="97">
        <f>VLOOKUP($A26,'Current month raw data'!$B:$Q,8,FALSE)</f>
        <v>163.053267885087</v>
      </c>
      <c r="F26" s="74">
        <f>VLOOKUP($A26,'Current month raw data'!$B:$Q,9,FALSE)</f>
        <v>82.949100035031705</v>
      </c>
      <c r="G26" s="105">
        <f>VLOOKUP($A26,'Current month raw data'!$B:$Q,10,FALSE)</f>
        <v>92.267146043550198</v>
      </c>
      <c r="H26" s="73">
        <f>VLOOKUP($A26,'Current month raw data'!$B:$Q,11,FALSE)</f>
        <v>-4.8544841711022499</v>
      </c>
      <c r="I26" s="73">
        <f>VLOOKUP($A26,'Current month raw data'!$B:$Q,12,FALSE)</f>
        <v>-5.5120849546765402</v>
      </c>
      <c r="J26" s="94">
        <f>VLOOKUP($A26,'Current month raw data'!$B:$Q,13,FALSE)</f>
        <v>-10.0989858341563</v>
      </c>
      <c r="K26" s="73">
        <f>VLOOKUP($A26,'Current month raw data'!$B:$Q,14,FALSE)</f>
        <v>-9.4207241038378804</v>
      </c>
      <c r="L26" s="73">
        <f>VLOOKUP($A26,'Current month raw data'!$B:$Q,15,FALSE)</f>
        <v>0.75445392536641698</v>
      </c>
      <c r="M26" s="76">
        <f>VLOOKUP($A26,'Current month raw data'!$B:$Q,16,FALSE)</f>
        <v>-4.1366550921209999</v>
      </c>
    </row>
    <row r="27" spans="1:13" x14ac:dyDescent="0.4">
      <c r="A27" s="87" t="s">
        <v>20</v>
      </c>
      <c r="B27" s="75">
        <f>VLOOKUP($A27,'Current month raw data'!$B:$Q,5,FALSE)</f>
        <v>55.231454463740697</v>
      </c>
      <c r="C27" s="94">
        <f>VLOOKUP($A27,'Current month raw data'!$B:$Q,6,FALSE)</f>
        <v>59.453395674257401</v>
      </c>
      <c r="D27" s="74">
        <f>VLOOKUP($A27,'Current month raw data'!$B:$Q,7,FALSE)</f>
        <v>159.74072284472001</v>
      </c>
      <c r="E27" s="97">
        <f>VLOOKUP($A27,'Current month raw data'!$B:$Q,8,FALSE)</f>
        <v>160.317870143536</v>
      </c>
      <c r="F27" s="74">
        <f>VLOOKUP($A27,'Current month raw data'!$B:$Q,9,FALSE)</f>
        <v>88.227124598031907</v>
      </c>
      <c r="G27" s="105">
        <f>VLOOKUP($A27,'Current month raw data'!$B:$Q,10,FALSE)</f>
        <v>95.314417672979204</v>
      </c>
      <c r="H27" s="73">
        <f>VLOOKUP($A27,'Current month raw data'!$B:$Q,11,FALSE)</f>
        <v>-7.1012616901624703</v>
      </c>
      <c r="I27" s="73">
        <f>VLOOKUP($A27,'Current month raw data'!$B:$Q,12,FALSE)</f>
        <v>-0.36000185026152898</v>
      </c>
      <c r="J27" s="94">
        <f>VLOOKUP($A27,'Current month raw data'!$B:$Q,13,FALSE)</f>
        <v>-7.4356988669474999</v>
      </c>
      <c r="K27" s="73">
        <f>VLOOKUP($A27,'Current month raw data'!$B:$Q,14,FALSE)</f>
        <v>-7.1654381337123096</v>
      </c>
      <c r="L27" s="73">
        <f>VLOOKUP($A27,'Current month raw data'!$B:$Q,15,FALSE)</f>
        <v>0.29197080291970801</v>
      </c>
      <c r="M27" s="76">
        <f>VLOOKUP($A27,'Current month raw data'!$B:$Q,16,FALSE)</f>
        <v>-6.83002449801696</v>
      </c>
    </row>
    <row r="28" spans="1:13" x14ac:dyDescent="0.4">
      <c r="A28" s="87" t="s">
        <v>22</v>
      </c>
      <c r="B28" s="75">
        <f>VLOOKUP($A28,'Current month raw data'!$B:$Q,5,FALSE)</f>
        <v>52.546689303904898</v>
      </c>
      <c r="C28" s="94">
        <f>VLOOKUP($A28,'Current month raw data'!$B:$Q,6,FALSE)</f>
        <v>55.627290045623099</v>
      </c>
      <c r="D28" s="74">
        <f>VLOOKUP($A28,'Current month raw data'!$B:$Q,7,FALSE)</f>
        <v>125.398072141367</v>
      </c>
      <c r="E28" s="97">
        <f>VLOOKUP($A28,'Current month raw data'!$B:$Q,8,FALSE)</f>
        <v>137.418936553858</v>
      </c>
      <c r="F28" s="74">
        <f>VLOOKUP($A28,'Current month raw data'!$B:$Q,9,FALSE)</f>
        <v>65.892535361211003</v>
      </c>
      <c r="G28" s="105">
        <f>VLOOKUP($A28,'Current month raw data'!$B:$Q,10,FALSE)</f>
        <v>76.442430414425701</v>
      </c>
      <c r="H28" s="73">
        <f>VLOOKUP($A28,'Current month raw data'!$B:$Q,11,FALSE)</f>
        <v>-5.5379306437391298</v>
      </c>
      <c r="I28" s="73">
        <f>VLOOKUP($A28,'Current month raw data'!$B:$Q,12,FALSE)</f>
        <v>-8.7476040158261092</v>
      </c>
      <c r="J28" s="94">
        <f>VLOOKUP($A28,'Current month raw data'!$B:$Q,13,FALSE)</f>
        <v>-13.8010984161798</v>
      </c>
      <c r="K28" s="73">
        <f>VLOOKUP($A28,'Current month raw data'!$B:$Q,14,FALSE)</f>
        <v>-13.7310911866768</v>
      </c>
      <c r="L28" s="73">
        <f>VLOOKUP($A28,'Current month raw data'!$B:$Q,15,FALSE)</f>
        <v>8.1215918319990699E-2</v>
      </c>
      <c r="M28" s="76">
        <f>VLOOKUP($A28,'Current month raw data'!$B:$Q,16,FALSE)</f>
        <v>-5.4612124066473697</v>
      </c>
    </row>
    <row r="29" spans="1:13" x14ac:dyDescent="0.4">
      <c r="A29" s="87" t="s">
        <v>23</v>
      </c>
      <c r="B29" s="75">
        <f>VLOOKUP($A29,'Current month raw data'!$B:$Q,5,FALSE)</f>
        <v>59.022229843835603</v>
      </c>
      <c r="C29" s="94">
        <f>VLOOKUP($A29,'Current month raw data'!$B:$Q,6,FALSE)</f>
        <v>58.8317309305368</v>
      </c>
      <c r="D29" s="74">
        <f>VLOOKUP($A29,'Current month raw data'!$B:$Q,7,FALSE)</f>
        <v>152.48400624040701</v>
      </c>
      <c r="E29" s="97">
        <f>VLOOKUP($A29,'Current month raw data'!$B:$Q,8,FALSE)</f>
        <v>148.84010525181799</v>
      </c>
      <c r="F29" s="74">
        <f>VLOOKUP($A29,'Current month raw data'!$B:$Q,9,FALSE)</f>
        <v>89.999460638301798</v>
      </c>
      <c r="G29" s="105">
        <f>VLOOKUP($A29,'Current month raw data'!$B:$Q,10,FALSE)</f>
        <v>87.565210238477704</v>
      </c>
      <c r="H29" s="73">
        <f>VLOOKUP($A29,'Current month raw data'!$B:$Q,11,FALSE)</f>
        <v>0.32380300610853402</v>
      </c>
      <c r="I29" s="73">
        <f>VLOOKUP($A29,'Current month raw data'!$B:$Q,12,FALSE)</f>
        <v>2.4481983417195399</v>
      </c>
      <c r="J29" s="94">
        <f>VLOOKUP($A29,'Current month raw data'!$B:$Q,13,FALSE)</f>
        <v>2.7799286876540599</v>
      </c>
      <c r="K29" s="73">
        <f>VLOOKUP($A29,'Current month raw data'!$B:$Q,14,FALSE)</f>
        <v>2.7799286876540599</v>
      </c>
      <c r="L29" s="73">
        <f>VLOOKUP($A29,'Current month raw data'!$B:$Q,15,FALSE)</f>
        <v>0</v>
      </c>
      <c r="M29" s="76">
        <f>VLOOKUP($A29,'Current month raw data'!$B:$Q,16,FALSE)</f>
        <v>0.32380300610853402</v>
      </c>
    </row>
    <row r="30" spans="1:13" x14ac:dyDescent="0.4">
      <c r="A30" s="87" t="s">
        <v>21</v>
      </c>
      <c r="B30" s="75">
        <f>VLOOKUP($A30,'Current month raw data'!$B:$Q,5,FALSE)</f>
        <v>53.472150191888801</v>
      </c>
      <c r="C30" s="94">
        <f>VLOOKUP($A30,'Current month raw data'!$B:$Q,6,FALSE)</f>
        <v>51.2439384355892</v>
      </c>
      <c r="D30" s="74">
        <f>VLOOKUP($A30,'Current month raw data'!$B:$Q,7,FALSE)</f>
        <v>137.011323893118</v>
      </c>
      <c r="E30" s="97">
        <f>VLOOKUP($A30,'Current month raw data'!$B:$Q,8,FALSE)</f>
        <v>136.517799321127</v>
      </c>
      <c r="F30" s="74">
        <f>VLOOKUP($A30,'Current month raw data'!$B:$Q,9,FALSE)</f>
        <v>73.262900892023595</v>
      </c>
      <c r="G30" s="105">
        <f>VLOOKUP($A30,'Current month raw data'!$B:$Q,10,FALSE)</f>
        <v>69.9570970377398</v>
      </c>
      <c r="H30" s="73">
        <f>VLOOKUP($A30,'Current month raw data'!$B:$Q,11,FALSE)</f>
        <v>4.3482445423281701</v>
      </c>
      <c r="I30" s="73">
        <f>VLOOKUP($A30,'Current month raw data'!$B:$Q,12,FALSE)</f>
        <v>0.36150932292017102</v>
      </c>
      <c r="J30" s="94">
        <f>VLOOKUP($A30,'Current month raw data'!$B:$Q,13,FALSE)</f>
        <v>4.7254731746522198</v>
      </c>
      <c r="K30" s="73">
        <f>VLOOKUP($A30,'Current month raw data'!$B:$Q,14,FALSE)</f>
        <v>6.4366737167216996</v>
      </c>
      <c r="L30" s="73">
        <f>VLOOKUP($A30,'Current month raw data'!$B:$Q,15,FALSE)</f>
        <v>1.63398692810457</v>
      </c>
      <c r="M30" s="76">
        <f>VLOOKUP($A30,'Current month raw data'!$B:$Q,16,FALSE)</f>
        <v>6.0532812178563997</v>
      </c>
    </row>
    <row r="31" spans="1:13" x14ac:dyDescent="0.4">
      <c r="A31" s="87" t="s">
        <v>24</v>
      </c>
      <c r="B31" s="75">
        <f>VLOOKUP($A31,'Current month raw data'!$B:$Q,5,FALSE)</f>
        <v>51.699328291263399</v>
      </c>
      <c r="C31" s="94">
        <f>VLOOKUP($A31,'Current month raw data'!$B:$Q,6,FALSE)</f>
        <v>52.420993597913998</v>
      </c>
      <c r="D31" s="74">
        <f>VLOOKUP($A31,'Current month raw data'!$B:$Q,7,FALSE)</f>
        <v>92.701555741925404</v>
      </c>
      <c r="E31" s="97">
        <f>VLOOKUP($A31,'Current month raw data'!$B:$Q,8,FALSE)</f>
        <v>94.612757820586694</v>
      </c>
      <c r="F31" s="74">
        <f>VLOOKUP($A31,'Current month raw data'!$B:$Q,9,FALSE)</f>
        <v>47.926081634126497</v>
      </c>
      <c r="G31" s="105">
        <f>VLOOKUP($A31,'Current month raw data'!$B:$Q,10,FALSE)</f>
        <v>49.5969477199396</v>
      </c>
      <c r="H31" s="73">
        <f>VLOOKUP($A31,'Current month raw data'!$B:$Q,11,FALSE)</f>
        <v>-1.3766723160305501</v>
      </c>
      <c r="I31" s="73">
        <f>VLOOKUP($A31,'Current month raw data'!$B:$Q,12,FALSE)</f>
        <v>-2.02002575835012</v>
      </c>
      <c r="J31" s="94">
        <f>VLOOKUP($A31,'Current month raw data'!$B:$Q,13,FALSE)</f>
        <v>-3.3688889389887802</v>
      </c>
      <c r="K31" s="73">
        <f>VLOOKUP($A31,'Current month raw data'!$B:$Q,14,FALSE)</f>
        <v>-3.4997958404035598</v>
      </c>
      <c r="L31" s="73">
        <f>VLOOKUP($A31,'Current month raw data'!$B:$Q,15,FALSE)</f>
        <v>-0.13547076089410701</v>
      </c>
      <c r="M31" s="76">
        <f>VLOOKUP($A31,'Current month raw data'!$B:$Q,16,FALSE)</f>
        <v>-1.51027808846311</v>
      </c>
    </row>
    <row r="32" spans="1:13" x14ac:dyDescent="0.4">
      <c r="A32" s="87" t="s">
        <v>25</v>
      </c>
      <c r="B32" s="75">
        <f>VLOOKUP($A32,'Current month raw data'!$B:$Q,5,FALSE)</f>
        <v>59.077770327146098</v>
      </c>
      <c r="C32" s="94">
        <f>VLOOKUP($A32,'Current month raw data'!$B:$Q,6,FALSE)</f>
        <v>59.422396147267797</v>
      </c>
      <c r="D32" s="74">
        <f>VLOOKUP($A32,'Current month raw data'!$B:$Q,7,FALSE)</f>
        <v>124.421831569592</v>
      </c>
      <c r="E32" s="97">
        <f>VLOOKUP($A32,'Current month raw data'!$B:$Q,8,FALSE)</f>
        <v>121.16496076452501</v>
      </c>
      <c r="F32" s="74">
        <f>VLOOKUP($A32,'Current month raw data'!$B:$Q,9,FALSE)</f>
        <v>73.505643891512406</v>
      </c>
      <c r="G32" s="105">
        <f>VLOOKUP($A32,'Current month raw data'!$B:$Q,10,FALSE)</f>
        <v>71.999122977177905</v>
      </c>
      <c r="H32" s="73">
        <f>VLOOKUP($A32,'Current month raw data'!$B:$Q,11,FALSE)</f>
        <v>-0.579959480711006</v>
      </c>
      <c r="I32" s="73">
        <f>VLOOKUP($A32,'Current month raw data'!$B:$Q,12,FALSE)</f>
        <v>2.6879642303492299</v>
      </c>
      <c r="J32" s="94">
        <f>VLOOKUP($A32,'Current month raw data'!$B:$Q,13,FALSE)</f>
        <v>2.0924156462462</v>
      </c>
      <c r="K32" s="73">
        <f>VLOOKUP($A32,'Current month raw data'!$B:$Q,14,FALSE)</f>
        <v>9.4711902571197193</v>
      </c>
      <c r="L32" s="73">
        <f>VLOOKUP($A32,'Current month raw data'!$B:$Q,15,FALSE)</f>
        <v>7.2275443422175796</v>
      </c>
      <c r="M32" s="76">
        <f>VLOOKUP($A32,'Current month raw data'!$B:$Q,16,FALSE)</f>
        <v>6.6056680328712902</v>
      </c>
    </row>
    <row r="33" spans="1:13" x14ac:dyDescent="0.4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4">
      <c r="A34" s="85" t="s">
        <v>15</v>
      </c>
      <c r="B34" s="75">
        <f>VLOOKUP($A34,'Current month raw data'!$B:$Q,5,FALSE)</f>
        <v>50.2535942659798</v>
      </c>
      <c r="C34" s="94">
        <f>VLOOKUP($A34,'Current month raw data'!$B:$Q,6,FALSE)</f>
        <v>48.305986360275099</v>
      </c>
      <c r="D34" s="74">
        <f>VLOOKUP($A34,'Current month raw data'!$B:$Q,7,FALSE)</f>
        <v>105.52488460262499</v>
      </c>
      <c r="E34" s="97">
        <f>VLOOKUP($A34,'Current month raw data'!$B:$Q,8,FALSE)</f>
        <v>106.96991391638601</v>
      </c>
      <c r="F34" s="74">
        <f>VLOOKUP($A34,'Current month raw data'!$B:$Q,9,FALSE)</f>
        <v>53.030047357846797</v>
      </c>
      <c r="G34" s="105">
        <f>VLOOKUP($A34,'Current month raw data'!$B:$Q,10,FALSE)</f>
        <v>51.6728720260475</v>
      </c>
      <c r="H34" s="73">
        <f>VLOOKUP($A34,'Current month raw data'!$B:$Q,11,FALSE)</f>
        <v>4.0318147965742499</v>
      </c>
      <c r="I34" s="73">
        <f>VLOOKUP($A34,'Current month raw data'!$B:$Q,12,FALSE)</f>
        <v>-1.35087452242894</v>
      </c>
      <c r="J34" s="94">
        <f>VLOOKUP($A34,'Current month raw data'!$B:$Q,13,FALSE)</f>
        <v>2.6264755152668702</v>
      </c>
      <c r="K34" s="73">
        <f>VLOOKUP($A34,'Current month raw data'!$B:$Q,14,FALSE)</f>
        <v>0.572583729797706</v>
      </c>
      <c r="L34" s="73">
        <f>VLOOKUP($A34,'Current month raw data'!$B:$Q,15,FALSE)</f>
        <v>-2.0013274110379302</v>
      </c>
      <c r="M34" s="76">
        <f>VLOOKUP($A34,'Current month raw data'!$B:$Q,16,FALSE)</f>
        <v>1.9497975708502</v>
      </c>
    </row>
    <row r="35" spans="1:13" x14ac:dyDescent="0.4">
      <c r="A35" s="87" t="s">
        <v>30</v>
      </c>
      <c r="B35" s="75">
        <f>VLOOKUP($A35,'Current month raw data'!$B:$Q,5,FALSE)</f>
        <v>56.839032759398599</v>
      </c>
      <c r="C35" s="94">
        <f>VLOOKUP($A35,'Current month raw data'!$B:$Q,6,FALSE)</f>
        <v>53.992428292909402</v>
      </c>
      <c r="D35" s="74">
        <f>VLOOKUP($A35,'Current month raw data'!$B:$Q,7,FALSE)</f>
        <v>86.056829114643506</v>
      </c>
      <c r="E35" s="97">
        <f>VLOOKUP($A35,'Current month raw data'!$B:$Q,8,FALSE)</f>
        <v>85.901648239542197</v>
      </c>
      <c r="F35" s="74">
        <f>VLOOKUP($A35,'Current month raw data'!$B:$Q,9,FALSE)</f>
        <v>48.913869292171903</v>
      </c>
      <c r="G35" s="105">
        <f>VLOOKUP($A35,'Current month raw data'!$B:$Q,10,FALSE)</f>
        <v>46.380385828162197</v>
      </c>
      <c r="H35" s="73">
        <f>VLOOKUP($A35,'Current month raw data'!$B:$Q,11,FALSE)</f>
        <v>5.2722290078273</v>
      </c>
      <c r="I35" s="73">
        <f>VLOOKUP($A35,'Current month raw data'!$B:$Q,12,FALSE)</f>
        <v>0.18064947330061801</v>
      </c>
      <c r="J35" s="94">
        <f>VLOOKUP($A35,'Current month raw data'!$B:$Q,13,FALSE)</f>
        <v>5.4624027350617599</v>
      </c>
      <c r="K35" s="73">
        <f>VLOOKUP($A35,'Current month raw data'!$B:$Q,14,FALSE)</f>
        <v>2.2489158276816799</v>
      </c>
      <c r="L35" s="73">
        <f>VLOOKUP($A35,'Current month raw data'!$B:$Q,15,FALSE)</f>
        <v>-3.0470450359953101</v>
      </c>
      <c r="M35" s="76">
        <f>VLOOKUP($A35,'Current month raw data'!$B:$Q,16,FALSE)</f>
        <v>2.0645367795626801</v>
      </c>
    </row>
    <row r="36" spans="1:13" x14ac:dyDescent="0.4">
      <c r="A36" s="87" t="s">
        <v>29</v>
      </c>
      <c r="B36" s="75">
        <f>VLOOKUP($A36,'Current month raw data'!$B:$Q,5,FALSE)</f>
        <v>54.335721444745502</v>
      </c>
      <c r="C36" s="94">
        <f>VLOOKUP($A36,'Current month raw data'!$B:$Q,6,FALSE)</f>
        <v>51.650778729482198</v>
      </c>
      <c r="D36" s="74">
        <f>VLOOKUP($A36,'Current month raw data'!$B:$Q,7,FALSE)</f>
        <v>78.021932762595995</v>
      </c>
      <c r="E36" s="97">
        <f>VLOOKUP($A36,'Current month raw data'!$B:$Q,8,FALSE)</f>
        <v>81.1088686386245</v>
      </c>
      <c r="F36" s="74">
        <f>VLOOKUP($A36,'Current month raw data'!$B:$Q,9,FALSE)</f>
        <v>42.393780051690797</v>
      </c>
      <c r="G36" s="105">
        <f>VLOOKUP($A36,'Current month raw data'!$B:$Q,10,FALSE)</f>
        <v>41.893362270522303</v>
      </c>
      <c r="H36" s="73">
        <f>VLOOKUP($A36,'Current month raw data'!$B:$Q,11,FALSE)</f>
        <v>5.1982618293628402</v>
      </c>
      <c r="I36" s="73">
        <f>VLOOKUP($A36,'Current month raw data'!$B:$Q,12,FALSE)</f>
        <v>-3.8059165758828999</v>
      </c>
      <c r="J36" s="94">
        <f>VLOOKUP($A36,'Current month raw data'!$B:$Q,13,FALSE)</f>
        <v>1.1945037448584199</v>
      </c>
      <c r="K36" s="73">
        <f>VLOOKUP($A36,'Current month raw data'!$B:$Q,14,FALSE)</f>
        <v>-0.48038052988318702</v>
      </c>
      <c r="L36" s="73">
        <f>VLOOKUP($A36,'Current month raw data'!$B:$Q,15,FALSE)</f>
        <v>-1.6551138774932801</v>
      </c>
      <c r="M36" s="76">
        <f>VLOOKUP($A36,'Current month raw data'!$B:$Q,16,FALSE)</f>
        <v>3.4571107989433401</v>
      </c>
    </row>
    <row r="37" spans="1:13" x14ac:dyDescent="0.4">
      <c r="A37" s="87" t="s">
        <v>28</v>
      </c>
      <c r="B37" s="75">
        <f>VLOOKUP($A37,'Current month raw data'!$B:$Q,5,FALSE)</f>
        <v>51.686500073596797</v>
      </c>
      <c r="C37" s="94">
        <f>VLOOKUP($A37,'Current month raw data'!$B:$Q,6,FALSE)</f>
        <v>51.184153218736</v>
      </c>
      <c r="D37" s="74">
        <f>VLOOKUP($A37,'Current month raw data'!$B:$Q,7,FALSE)</f>
        <v>104.51170017963101</v>
      </c>
      <c r="E37" s="97">
        <f>VLOOKUP($A37,'Current month raw data'!$B:$Q,8,FALSE)</f>
        <v>102.452562724057</v>
      </c>
      <c r="F37" s="74">
        <f>VLOOKUP($A37,'Current month raw data'!$B:$Q,9,FALSE)</f>
        <v>54.0184399902625</v>
      </c>
      <c r="G37" s="105">
        <f>VLOOKUP($A37,'Current month raw data'!$B:$Q,10,FALSE)</f>
        <v>52.439476681203402</v>
      </c>
      <c r="H37" s="73">
        <f>VLOOKUP($A37,'Current month raw data'!$B:$Q,11,FALSE)</f>
        <v>0.98144996697322895</v>
      </c>
      <c r="I37" s="73">
        <f>VLOOKUP($A37,'Current month raw data'!$B:$Q,12,FALSE)</f>
        <v>2.00984475236567</v>
      </c>
      <c r="J37" s="94">
        <f>VLOOKUP($A37,'Current month raw data'!$B:$Q,13,FALSE)</f>
        <v>3.0110203399972102</v>
      </c>
      <c r="K37" s="73">
        <f>VLOOKUP($A37,'Current month raw data'!$B:$Q,14,FALSE)</f>
        <v>2.9207073290029899</v>
      </c>
      <c r="L37" s="73">
        <f>VLOOKUP($A37,'Current month raw data'!$B:$Q,15,FALSE)</f>
        <v>-8.7673154480098103E-2</v>
      </c>
      <c r="M37" s="76">
        <f>VLOOKUP($A37,'Current month raw data'!$B:$Q,16,FALSE)</f>
        <v>0.89291634434744105</v>
      </c>
    </row>
    <row r="38" spans="1:13" x14ac:dyDescent="0.4">
      <c r="A38" s="87" t="s">
        <v>27</v>
      </c>
      <c r="B38" s="75">
        <f>VLOOKUP($A38,'Current month raw data'!$B:$Q,5,FALSE)</f>
        <v>45.472060652356902</v>
      </c>
      <c r="C38" s="94">
        <f>VLOOKUP($A38,'Current month raw data'!$B:$Q,6,FALSE)</f>
        <v>41.981371631567598</v>
      </c>
      <c r="D38" s="74">
        <f>VLOOKUP($A38,'Current month raw data'!$B:$Q,7,FALSE)</f>
        <v>110.204952248099</v>
      </c>
      <c r="E38" s="97">
        <f>VLOOKUP($A38,'Current month raw data'!$B:$Q,8,FALSE)</f>
        <v>109.165013937008</v>
      </c>
      <c r="F38" s="74">
        <f>VLOOKUP($A38,'Current month raw data'!$B:$Q,9,FALSE)</f>
        <v>50.1124627281567</v>
      </c>
      <c r="G38" s="105">
        <f>VLOOKUP($A38,'Current month raw data'!$B:$Q,10,FALSE)</f>
        <v>45.828970192548098</v>
      </c>
      <c r="H38" s="73">
        <f>VLOOKUP($A38,'Current month raw data'!$B:$Q,11,FALSE)</f>
        <v>8.3148522430946095</v>
      </c>
      <c r="I38" s="73">
        <f>VLOOKUP($A38,'Current month raw data'!$B:$Q,12,FALSE)</f>
        <v>0.95262966914571101</v>
      </c>
      <c r="J38" s="94">
        <f>VLOOKUP($A38,'Current month raw data'!$B:$Q,13,FALSE)</f>
        <v>9.3466916616536704</v>
      </c>
      <c r="K38" s="73">
        <f>VLOOKUP($A38,'Current month raw data'!$B:$Q,14,FALSE)</f>
        <v>8.1232810620667202</v>
      </c>
      <c r="L38" s="73">
        <f>VLOOKUP($A38,'Current month raw data'!$B:$Q,15,FALSE)</f>
        <v>-1.11883641013346</v>
      </c>
      <c r="M38" s="76">
        <f>VLOOKUP($A38,'Current month raw data'!$B:$Q,16,FALSE)</f>
        <v>7.1029862386166096</v>
      </c>
    </row>
    <row r="39" spans="1:13" x14ac:dyDescent="0.4">
      <c r="A39" s="87" t="s">
        <v>26</v>
      </c>
      <c r="B39" s="75">
        <f>VLOOKUP($A39,'Current month raw data'!$B:$Q,5,FALSE)</f>
        <v>48.205283237388002</v>
      </c>
      <c r="C39" s="94">
        <f>VLOOKUP($A39,'Current month raw data'!$B:$Q,6,FALSE)</f>
        <v>48.952305661053899</v>
      </c>
      <c r="D39" s="74">
        <f>VLOOKUP($A39,'Current month raw data'!$B:$Q,7,FALSE)</f>
        <v>145.12554441627699</v>
      </c>
      <c r="E39" s="97">
        <f>VLOOKUP($A39,'Current month raw data'!$B:$Q,8,FALSE)</f>
        <v>149.297805072964</v>
      </c>
      <c r="F39" s="74">
        <f>VLOOKUP($A39,'Current month raw data'!$B:$Q,9,FALSE)</f>
        <v>69.958179735667798</v>
      </c>
      <c r="G39" s="105">
        <f>VLOOKUP($A39,'Current month raw data'!$B:$Q,10,FALSE)</f>
        <v>73.084717884561996</v>
      </c>
      <c r="H39" s="73">
        <f>VLOOKUP($A39,'Current month raw data'!$B:$Q,11,FALSE)</f>
        <v>-1.5260209168457499</v>
      </c>
      <c r="I39" s="73">
        <f>VLOOKUP($A39,'Current month raw data'!$B:$Q,12,FALSE)</f>
        <v>-2.7945894145249501</v>
      </c>
      <c r="J39" s="94">
        <f>VLOOKUP($A39,'Current month raw data'!$B:$Q,13,FALSE)</f>
        <v>-4.2779643123650999</v>
      </c>
      <c r="K39" s="73">
        <f>VLOOKUP($A39,'Current month raw data'!$B:$Q,14,FALSE)</f>
        <v>-8.38932006448686</v>
      </c>
      <c r="L39" s="73">
        <f>VLOOKUP($A39,'Current month raw data'!$B:$Q,15,FALSE)</f>
        <v>-4.29509853461344</v>
      </c>
      <c r="M39" s="76">
        <f>VLOOKUP($A39,'Current month raw data'!$B:$Q,16,FALSE)</f>
        <v>-5.7555753494218598</v>
      </c>
    </row>
    <row r="40" spans="1:13" x14ac:dyDescent="0.4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4">
      <c r="A41" s="85" t="s">
        <v>17</v>
      </c>
      <c r="B41" s="75">
        <f>VLOOKUP($A41,'Current month raw data'!$B:$Q,5,FALSE)</f>
        <v>44.436886269792602</v>
      </c>
      <c r="C41" s="94">
        <f>VLOOKUP($A41,'Current month raw data'!$B:$Q,6,FALSE)</f>
        <v>44.710024209461203</v>
      </c>
      <c r="D41" s="74">
        <f>VLOOKUP($A41,'Current month raw data'!$B:$Q,7,FALSE)</f>
        <v>109.93550699104399</v>
      </c>
      <c r="E41" s="97">
        <f>VLOOKUP($A41,'Current month raw data'!$B:$Q,8,FALSE)</f>
        <v>108.766025975853</v>
      </c>
      <c r="F41" s="74">
        <f>VLOOKUP($A41,'Current month raw data'!$B:$Q,9,FALSE)</f>
        <v>48.851916211730398</v>
      </c>
      <c r="G41" s="74">
        <f>VLOOKUP($A41,'Current month raw data'!$B:$Q,10,FALSE)</f>
        <v>48.629316545473003</v>
      </c>
      <c r="H41" s="100">
        <f>VLOOKUP($A41,'Current month raw data'!$B:$Q,11,FALSE)</f>
        <v>-0.61090984515907698</v>
      </c>
      <c r="I41" s="73">
        <f>VLOOKUP($A41,'Current month raw data'!$B:$Q,12,FALSE)</f>
        <v>1.0752263905005</v>
      </c>
      <c r="J41" s="94">
        <f>VLOOKUP($A41,'Current month raw data'!$B:$Q,13,FALSE)</f>
        <v>0.45774788146411199</v>
      </c>
      <c r="K41" s="73">
        <f>VLOOKUP($A41,'Current month raw data'!$B:$Q,14,FALSE)</f>
        <v>1.6721449153445</v>
      </c>
      <c r="L41" s="73">
        <f>VLOOKUP($A41,'Current month raw data'!$B:$Q,15,FALSE)</f>
        <v>1.2088634868793999</v>
      </c>
      <c r="M41" s="76">
        <f>VLOOKUP($A41,'Current month raw data'!$B:$Q,16,FALSE)</f>
        <v>0.59056857566445098</v>
      </c>
    </row>
    <row r="42" spans="1:13" x14ac:dyDescent="0.4">
      <c r="A42" s="87" t="s">
        <v>46</v>
      </c>
      <c r="B42" s="75">
        <f>VLOOKUP($A42,'Current month raw data'!$B:$Q,5,FALSE)</f>
        <v>40.146000216497001</v>
      </c>
      <c r="C42" s="94">
        <f>VLOOKUP($A42,'Current month raw data'!$B:$Q,6,FALSE)</f>
        <v>40.652076849996099</v>
      </c>
      <c r="D42" s="74">
        <f>VLOOKUP($A42,'Current month raw data'!$B:$Q,7,FALSE)</f>
        <v>122.422935169113</v>
      </c>
      <c r="E42" s="97">
        <f>VLOOKUP($A42,'Current month raw data'!$B:$Q,8,FALSE)</f>
        <v>112.362125786579</v>
      </c>
      <c r="F42" s="74">
        <f>VLOOKUP($A42,'Current month raw data'!$B:$Q,9,FALSE)</f>
        <v>49.147911818034203</v>
      </c>
      <c r="G42" s="105">
        <f>VLOOKUP($A42,'Current month raw data'!$B:$Q,10,FALSE)</f>
        <v>45.677537725049397</v>
      </c>
      <c r="H42" s="73">
        <f>VLOOKUP($A42,'Current month raw data'!$B:$Q,11,FALSE)</f>
        <v>-1.24489736494018</v>
      </c>
      <c r="I42" s="73">
        <f>VLOOKUP($A42,'Current month raw data'!$B:$Q,12,FALSE)</f>
        <v>8.9539151311924901</v>
      </c>
      <c r="J42" s="94">
        <f>VLOOKUP($A42,'Current month raw data'!$B:$Q,13,FALSE)</f>
        <v>7.5975507127251003</v>
      </c>
      <c r="K42" s="73">
        <f>VLOOKUP($A42,'Current month raw data'!$B:$Q,14,FALSE)</f>
        <v>6.7801273385936698</v>
      </c>
      <c r="L42" s="73">
        <f>VLOOKUP($A42,'Current month raw data'!$B:$Q,15,FALSE)</f>
        <v>-0.75970444375065005</v>
      </c>
      <c r="M42" s="76">
        <f>VLOOKUP($A42,'Current month raw data'!$B:$Q,16,FALSE)</f>
        <v>-1.9951442680892499</v>
      </c>
    </row>
    <row r="43" spans="1:13" x14ac:dyDescent="0.4">
      <c r="A43" s="87" t="s">
        <v>84</v>
      </c>
      <c r="B43" s="75">
        <f>VLOOKUP($A43,'Current month raw data'!$B:$Q,5,FALSE)</f>
        <v>40.837401712521398</v>
      </c>
      <c r="C43" s="94">
        <f>VLOOKUP($A43,'Current month raw data'!$B:$Q,6,FALSE)</f>
        <v>41.8544207278456</v>
      </c>
      <c r="D43" s="74">
        <f>VLOOKUP($A43,'Current month raw data'!$B:$Q,7,FALSE)</f>
        <v>90.2159488783782</v>
      </c>
      <c r="E43" s="97">
        <f>VLOOKUP($A43,'Current month raw data'!$B:$Q,8,FALSE)</f>
        <v>91.522614784955906</v>
      </c>
      <c r="F43" s="74">
        <f>VLOOKUP($A43,'Current month raw data'!$B:$Q,9,FALSE)</f>
        <v>36.841849452226299</v>
      </c>
      <c r="G43" s="105">
        <f>VLOOKUP($A43,'Current month raw data'!$B:$Q,10,FALSE)</f>
        <v>38.306260253220898</v>
      </c>
      <c r="H43" s="73">
        <f>VLOOKUP($A43,'Current month raw data'!$B:$Q,11,FALSE)</f>
        <v>-2.4298962872698202</v>
      </c>
      <c r="I43" s="73">
        <f>VLOOKUP($A43,'Current month raw data'!$B:$Q,12,FALSE)</f>
        <v>-1.4276973069967001</v>
      </c>
      <c r="J43" s="94">
        <f>VLOOKUP($A43,'Current month raw data'!$B:$Q,13,FALSE)</f>
        <v>-3.82290203041036</v>
      </c>
      <c r="K43" s="73">
        <f>VLOOKUP($A43,'Current month raw data'!$B:$Q,14,FALSE)</f>
        <v>-3.88332426880809</v>
      </c>
      <c r="L43" s="73">
        <f>VLOOKUP($A43,'Current month raw data'!$B:$Q,15,FALSE)</f>
        <v>-6.2823935919585294E-2</v>
      </c>
      <c r="M43" s="76">
        <f>VLOOKUP($A43,'Current month raw data'!$B:$Q,16,FALSE)</f>
        <v>-2.4911936667029799</v>
      </c>
    </row>
    <row r="44" spans="1:13" x14ac:dyDescent="0.4">
      <c r="A44" s="87" t="s">
        <v>37</v>
      </c>
      <c r="B44" s="75">
        <f>VLOOKUP($A44,'Current month raw data'!$B:$Q,5,FALSE)</f>
        <v>49.917912765674203</v>
      </c>
      <c r="C44" s="94">
        <f>VLOOKUP($A44,'Current month raw data'!$B:$Q,6,FALSE)</f>
        <v>45.857176542308103</v>
      </c>
      <c r="D44" s="74">
        <f>VLOOKUP($A44,'Current month raw data'!$B:$Q,7,FALSE)</f>
        <v>96.263902333333306</v>
      </c>
      <c r="E44" s="97">
        <f>VLOOKUP($A44,'Current month raw data'!$B:$Q,8,FALSE)</f>
        <v>96.751936264673404</v>
      </c>
      <c r="F44" s="74">
        <f>VLOOKUP($A44,'Current month raw data'!$B:$Q,9,FALSE)</f>
        <v>48.052930791587102</v>
      </c>
      <c r="G44" s="105">
        <f>VLOOKUP($A44,'Current month raw data'!$B:$Q,10,FALSE)</f>
        <v>44.367706220992702</v>
      </c>
      <c r="H44" s="73">
        <f>VLOOKUP($A44,'Current month raw data'!$B:$Q,11,FALSE)</f>
        <v>8.8551815213036509</v>
      </c>
      <c r="I44" s="73">
        <f>VLOOKUP($A44,'Current month raw data'!$B:$Q,12,FALSE)</f>
        <v>-0.50441774106207904</v>
      </c>
      <c r="J44" s="94">
        <f>VLOOKUP($A44,'Current month raw data'!$B:$Q,13,FALSE)</f>
        <v>8.3060966736448698</v>
      </c>
      <c r="K44" s="73">
        <f>VLOOKUP($A44,'Current month raw data'!$B:$Q,14,FALSE)</f>
        <v>12.3031303715312</v>
      </c>
      <c r="L44" s="73">
        <f>VLOOKUP($A44,'Current month raw data'!$B:$Q,15,FALSE)</f>
        <v>3.6904974148689602</v>
      </c>
      <c r="M44" s="76">
        <f>VLOOKUP($A44,'Current month raw data'!$B:$Q,16,FALSE)</f>
        <v>12.8724791812982</v>
      </c>
    </row>
    <row r="45" spans="1:13" x14ac:dyDescent="0.4">
      <c r="A45" s="87" t="s">
        <v>35</v>
      </c>
      <c r="B45" s="75">
        <f>VLOOKUP($A45,'Current month raw data'!$B:$Q,5,FALSE)</f>
        <v>47.088354675345798</v>
      </c>
      <c r="C45" s="94">
        <f>VLOOKUP($A45,'Current month raw data'!$B:$Q,6,FALSE)</f>
        <v>46.722660025990798</v>
      </c>
      <c r="D45" s="74">
        <f>VLOOKUP($A45,'Current month raw data'!$B:$Q,7,FALSE)</f>
        <v>144.85956940608099</v>
      </c>
      <c r="E45" s="97">
        <f>VLOOKUP($A45,'Current month raw data'!$B:$Q,8,FALSE)</f>
        <v>145.13937768034501</v>
      </c>
      <c r="F45" s="74">
        <f>VLOOKUP($A45,'Current month raw data'!$B:$Q,9,FALSE)</f>
        <v>68.211987823114697</v>
      </c>
      <c r="G45" s="105">
        <f>VLOOKUP($A45,'Current month raw data'!$B:$Q,10,FALSE)</f>
        <v>67.812977997426501</v>
      </c>
      <c r="H45" s="73">
        <f>VLOOKUP($A45,'Current month raw data'!$B:$Q,11,FALSE)</f>
        <v>0.78269227212586601</v>
      </c>
      <c r="I45" s="73">
        <f>VLOOKUP($A45,'Current month raw data'!$B:$Q,12,FALSE)</f>
        <v>-0.192785912917147</v>
      </c>
      <c r="J45" s="94">
        <f>VLOOKUP($A45,'Current month raw data'!$B:$Q,13,FALSE)</f>
        <v>0.58839743876656803</v>
      </c>
      <c r="K45" s="73">
        <f>VLOOKUP($A45,'Current month raw data'!$B:$Q,14,FALSE)</f>
        <v>2.4847851658320201</v>
      </c>
      <c r="L45" s="73">
        <f>VLOOKUP($A45,'Current month raw data'!$B:$Q,15,FALSE)</f>
        <v>1.88529470132962</v>
      </c>
      <c r="M45" s="76">
        <f>VLOOKUP($A45,'Current month raw data'!$B:$Q,16,FALSE)</f>
        <v>2.6827430293896</v>
      </c>
    </row>
    <row r="46" spans="1:13" x14ac:dyDescent="0.4">
      <c r="A46" s="87" t="s">
        <v>34</v>
      </c>
      <c r="B46" s="75">
        <f>VLOOKUP($A46,'Current month raw data'!$B:$Q,5,FALSE)</f>
        <v>49.254451923663801</v>
      </c>
      <c r="C46" s="94">
        <f>VLOOKUP($A46,'Current month raw data'!$B:$Q,6,FALSE)</f>
        <v>49.648735155052002</v>
      </c>
      <c r="D46" s="74">
        <f>VLOOKUP($A46,'Current month raw data'!$B:$Q,7,FALSE)</f>
        <v>101.918295815588</v>
      </c>
      <c r="E46" s="97">
        <f>VLOOKUP($A46,'Current month raw data'!$B:$Q,8,FALSE)</f>
        <v>100.68274791859901</v>
      </c>
      <c r="F46" s="74">
        <f>VLOOKUP($A46,'Current month raw data'!$B:$Q,9,FALSE)</f>
        <v>50.1992980139065</v>
      </c>
      <c r="G46" s="105">
        <f>VLOOKUP($A46,'Current month raw data'!$B:$Q,10,FALSE)</f>
        <v>49.987710860934101</v>
      </c>
      <c r="H46" s="73">
        <f>VLOOKUP($A46,'Current month raw data'!$B:$Q,11,FALSE)</f>
        <v>-0.794145571195086</v>
      </c>
      <c r="I46" s="73">
        <f>VLOOKUP($A46,'Current month raw data'!$B:$Q,12,FALSE)</f>
        <v>1.2271694232939001</v>
      </c>
      <c r="J46" s="94">
        <f>VLOOKUP($A46,'Current month raw data'!$B:$Q,13,FALSE)</f>
        <v>0.42327834047266599</v>
      </c>
      <c r="K46" s="73">
        <f>VLOOKUP($A46,'Current month raw data'!$B:$Q,14,FALSE)</f>
        <v>5.5052443508345501</v>
      </c>
      <c r="L46" s="73">
        <f>VLOOKUP($A46,'Current month raw data'!$B:$Q,15,FALSE)</f>
        <v>5.0605458160130103</v>
      </c>
      <c r="M46" s="76">
        <f>VLOOKUP($A46,'Current month raw data'!$B:$Q,16,FALSE)</f>
        <v>4.2262121443417602</v>
      </c>
    </row>
    <row r="47" spans="1:13" x14ac:dyDescent="0.4">
      <c r="A47" s="87" t="s">
        <v>39</v>
      </c>
      <c r="B47" s="75">
        <f>VLOOKUP($A47,'Current month raw data'!$B:$Q,5,FALSE)</f>
        <v>44.6270617428112</v>
      </c>
      <c r="C47" s="94">
        <f>VLOOKUP($A47,'Current month raw data'!$B:$Q,6,FALSE)</f>
        <v>41.226358522354097</v>
      </c>
      <c r="D47" s="74">
        <f>VLOOKUP($A47,'Current month raw data'!$B:$Q,7,FALSE)</f>
        <v>108.73640151762901</v>
      </c>
      <c r="E47" s="97">
        <f>VLOOKUP($A47,'Current month raw data'!$B:$Q,8,FALSE)</f>
        <v>103.88432004987</v>
      </c>
      <c r="F47" s="74">
        <f>VLOOKUP($A47,'Current month raw data'!$B:$Q,9,FALSE)</f>
        <v>48.5258610421836</v>
      </c>
      <c r="G47" s="105">
        <f>VLOOKUP($A47,'Current month raw data'!$B:$Q,10,FALSE)</f>
        <v>42.827722232269402</v>
      </c>
      <c r="H47" s="73">
        <f>VLOOKUP($A47,'Current month raw data'!$B:$Q,11,FALSE)</f>
        <v>8.2488566595402908</v>
      </c>
      <c r="I47" s="73">
        <f>VLOOKUP($A47,'Current month raw data'!$B:$Q,12,FALSE)</f>
        <v>4.6706581565238698</v>
      </c>
      <c r="J47" s="94">
        <f>VLOOKUP($A47,'Current month raw data'!$B:$Q,13,FALSE)</f>
        <v>13.304790712452901</v>
      </c>
      <c r="K47" s="73">
        <f>VLOOKUP($A47,'Current month raw data'!$B:$Q,14,FALSE)</f>
        <v>10.8307409890178</v>
      </c>
      <c r="L47" s="73">
        <f>VLOOKUP($A47,'Current month raw data'!$B:$Q,15,FALSE)</f>
        <v>-2.1835349660666798</v>
      </c>
      <c r="M47" s="76">
        <f>VLOOKUP($A47,'Current month raw data'!$B:$Q,16,FALSE)</f>
        <v>5.8852050240118201</v>
      </c>
    </row>
    <row r="48" spans="1:13" x14ac:dyDescent="0.4">
      <c r="A48" s="87" t="s">
        <v>38</v>
      </c>
      <c r="B48" s="75">
        <f>VLOOKUP($A48,'Current month raw data'!$B:$Q,5,FALSE)</f>
        <v>40.285750571501097</v>
      </c>
      <c r="C48" s="94">
        <f>VLOOKUP($A48,'Current month raw data'!$B:$Q,6,FALSE)</f>
        <v>43.719737781527797</v>
      </c>
      <c r="D48" s="74">
        <f>VLOOKUP($A48,'Current month raw data'!$B:$Q,7,FALSE)</f>
        <v>93.685330695753606</v>
      </c>
      <c r="E48" s="97">
        <f>VLOOKUP($A48,'Current month raw data'!$B:$Q,8,FALSE)</f>
        <v>97.314472750486203</v>
      </c>
      <c r="F48" s="74">
        <f>VLOOKUP($A48,'Current month raw data'!$B:$Q,9,FALSE)</f>
        <v>37.7418386461772</v>
      </c>
      <c r="G48" s="105">
        <f>VLOOKUP($A48,'Current month raw data'!$B:$Q,10,FALSE)</f>
        <v>42.545632309988903</v>
      </c>
      <c r="H48" s="73">
        <f>VLOOKUP($A48,'Current month raw data'!$B:$Q,11,FALSE)</f>
        <v>-7.8545466745174197</v>
      </c>
      <c r="I48" s="73">
        <f>VLOOKUP($A48,'Current month raw data'!$B:$Q,12,FALSE)</f>
        <v>-3.7292932409320998</v>
      </c>
      <c r="J48" s="94">
        <f>VLOOKUP($A48,'Current month raw data'!$B:$Q,13,FALSE)</f>
        <v>-11.2909208372108</v>
      </c>
      <c r="K48" s="73">
        <f>VLOOKUP($A48,'Current month raw data'!$B:$Q,14,FALSE)</f>
        <v>-9.3275408154992601</v>
      </c>
      <c r="L48" s="73">
        <f>VLOOKUP($A48,'Current month raw data'!$B:$Q,15,FALSE)</f>
        <v>2.2132796780684099</v>
      </c>
      <c r="M48" s="76">
        <f>VLOOKUP($A48,'Current month raw data'!$B:$Q,16,FALSE)</f>
        <v>-5.8151100818005004</v>
      </c>
    </row>
    <row r="49" spans="1:13" x14ac:dyDescent="0.4">
      <c r="A49" s="87" t="s">
        <v>83</v>
      </c>
      <c r="B49" s="75">
        <f>VLOOKUP($A49,'Current month raw data'!$B:$Q,5,FALSE)</f>
        <v>47.460140897293201</v>
      </c>
      <c r="C49" s="94">
        <f>VLOOKUP($A49,'Current month raw data'!$B:$Q,6,FALSE)</f>
        <v>53.1017369727047</v>
      </c>
      <c r="D49" s="74">
        <f>VLOOKUP($A49,'Current month raw data'!$B:$Q,7,FALSE)</f>
        <v>119.789631669207</v>
      </c>
      <c r="E49" s="97">
        <f>VLOOKUP($A49,'Current month raw data'!$B:$Q,8,FALSE)</f>
        <v>125.13715955819799</v>
      </c>
      <c r="F49" s="74">
        <f>VLOOKUP($A49,'Current month raw data'!$B:$Q,9,FALSE)</f>
        <v>56.852327970554398</v>
      </c>
      <c r="G49" s="105">
        <f>VLOOKUP($A49,'Current month raw data'!$B:$Q,10,FALSE)</f>
        <v>66.450005323708496</v>
      </c>
      <c r="H49" s="73">
        <f>VLOOKUP($A49,'Current month raw data'!$B:$Q,11,FALSE)</f>
        <v>-10.624127188741999</v>
      </c>
      <c r="I49" s="73">
        <f>VLOOKUP($A49,'Current month raw data'!$B:$Q,12,FALSE)</f>
        <v>-4.2733332831519597</v>
      </c>
      <c r="J49" s="94">
        <f>VLOOKUP($A49,'Current month raw data'!$B:$Q,13,FALSE)</f>
        <v>-14.4434561086931</v>
      </c>
      <c r="K49" s="73">
        <f>VLOOKUP($A49,'Current month raw data'!$B:$Q,14,FALSE)</f>
        <v>-14.6349113118065</v>
      </c>
      <c r="L49" s="73">
        <f>VLOOKUP($A49,'Current month raw data'!$B:$Q,15,FALSE)</f>
        <v>-0.223776223776223</v>
      </c>
      <c r="M49" s="76">
        <f>VLOOKUP($A49,'Current month raw data'!$B:$Q,16,FALSE)</f>
        <v>-10.8241291418861</v>
      </c>
    </row>
    <row r="50" spans="1:13" x14ac:dyDescent="0.4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4">
      <c r="A51" s="85" t="s">
        <v>47</v>
      </c>
      <c r="B51" s="75">
        <f>VLOOKUP($A51,'Current month raw data'!$B:$Q,5,FALSE)</f>
        <v>47.351866928254601</v>
      </c>
      <c r="C51" s="94">
        <f>VLOOKUP($A51,'Current month raw data'!$B:$Q,6,FALSE)</f>
        <v>54.878647796288</v>
      </c>
      <c r="D51" s="74">
        <f>VLOOKUP($A51,'Current month raw data'!$B:$Q,7,FALSE)</f>
        <v>105.55607160976299</v>
      </c>
      <c r="E51" s="97">
        <f>VLOOKUP($A51,'Current month raw data'!$B:$Q,8,FALSE)</f>
        <v>104.84908696234</v>
      </c>
      <c r="F51" s="74">
        <f>VLOOKUP($A51,'Current month raw data'!$B:$Q,9,FALSE)</f>
        <v>49.982770563348303</v>
      </c>
      <c r="G51" s="74">
        <f>VLOOKUP($A51,'Current month raw data'!$B:$Q,10,FALSE)</f>
        <v>57.539761151686797</v>
      </c>
      <c r="H51" s="100">
        <f>VLOOKUP($A51,'Current month raw data'!$B:$Q,11,FALSE)</f>
        <v>-13.7153176513626</v>
      </c>
      <c r="I51" s="73">
        <f>VLOOKUP($A51,'Current month raw data'!$B:$Q,12,FALSE)</f>
        <v>0.674287843514083</v>
      </c>
      <c r="J51" s="73">
        <f>VLOOKUP($A51,'Current month raw data'!$B:$Q,13,FALSE)</f>
        <v>-13.133510527471</v>
      </c>
      <c r="K51" s="103">
        <f>VLOOKUP($A51,'Current month raw data'!$B:$Q,14,FALSE)</f>
        <v>-10.364463474411901</v>
      </c>
      <c r="L51" s="73">
        <f>VLOOKUP($A51,'Current month raw data'!$B:$Q,15,FALSE)</f>
        <v>3.1877045680944902</v>
      </c>
      <c r="M51" s="76">
        <f>VLOOKUP($A51,'Current month raw data'!$B:$Q,16,FALSE)</f>
        <v>-10.964816890569301</v>
      </c>
    </row>
    <row r="52" spans="1:13" x14ac:dyDescent="0.4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4">
      <c r="A53" s="85" t="s">
        <v>48</v>
      </c>
      <c r="B53" s="75">
        <f>VLOOKUP($A53,'Current month raw data'!$B:$Q,5,FALSE)</f>
        <v>51.725909613768899</v>
      </c>
      <c r="C53" s="94">
        <f>VLOOKUP($A53,'Current month raw data'!$B:$Q,6,FALSE)</f>
        <v>51.858604500521402</v>
      </c>
      <c r="D53" s="74">
        <f>VLOOKUP($A53,'Current month raw data'!$B:$Q,7,FALSE)</f>
        <v>103.67700538044799</v>
      </c>
      <c r="E53" s="97">
        <f>VLOOKUP($A53,'Current month raw data'!$B:$Q,8,FALSE)</f>
        <v>104.839226390414</v>
      </c>
      <c r="F53" s="74">
        <f>VLOOKUP($A53,'Current month raw data'!$B:$Q,9,FALSE)</f>
        <v>53.627874093352901</v>
      </c>
      <c r="G53" s="105">
        <f>VLOOKUP($A53,'Current month raw data'!$B:$Q,10,FALSE)</f>
        <v>54.368159775211197</v>
      </c>
      <c r="H53" s="73">
        <f>VLOOKUP($A53,'Current month raw data'!$B:$Q,11,FALSE)</f>
        <v>-0.25587824437332102</v>
      </c>
      <c r="I53" s="73">
        <f>VLOOKUP($A53,'Current month raw data'!$B:$Q,12,FALSE)</f>
        <v>-1.1085745765027</v>
      </c>
      <c r="J53" s="94">
        <f>VLOOKUP($A53,'Current month raw data'!$B:$Q,13,FALSE)</f>
        <v>-1.3616162197121</v>
      </c>
      <c r="K53" s="73">
        <f>VLOOKUP($A53,'Current month raw data'!$B:$Q,14,FALSE)</f>
        <v>2.1131595797060001</v>
      </c>
      <c r="L53" s="73">
        <f>VLOOKUP($A53,'Current month raw data'!$B:$Q,15,FALSE)</f>
        <v>3.52274202622581</v>
      </c>
      <c r="M53" s="76">
        <f>VLOOKUP($A53,'Current month raw data'!$B:$Q,16,FALSE)</f>
        <v>3.2578498514019798</v>
      </c>
    </row>
    <row r="54" spans="1:13" x14ac:dyDescent="0.4">
      <c r="A54" s="87" t="s">
        <v>64</v>
      </c>
      <c r="B54" s="75">
        <f>VLOOKUP($A54,'Current month raw data'!$B:$Q,5,FALSE)</f>
        <v>50.613721521168003</v>
      </c>
      <c r="C54" s="94">
        <f>VLOOKUP($A54,'Current month raw data'!$B:$Q,6,FALSE)</f>
        <v>53.979499547784101</v>
      </c>
      <c r="D54" s="74">
        <f>VLOOKUP($A54,'Current month raw data'!$B:$Q,7,FALSE)</f>
        <v>172.242780377808</v>
      </c>
      <c r="E54" s="97">
        <f>VLOOKUP($A54,'Current month raw data'!$B:$Q,8,FALSE)</f>
        <v>179.951805760561</v>
      </c>
      <c r="F54" s="74">
        <f>VLOOKUP($A54,'Current month raw data'!$B:$Q,9,FALSE)</f>
        <v>87.178481200740706</v>
      </c>
      <c r="G54" s="105">
        <f>VLOOKUP($A54,'Current month raw data'!$B:$Q,10,FALSE)</f>
        <v>97.137084176751699</v>
      </c>
      <c r="H54" s="73">
        <f>VLOOKUP($A54,'Current month raw data'!$B:$Q,11,FALSE)</f>
        <v>-6.2352894243427599</v>
      </c>
      <c r="I54" s="73">
        <f>VLOOKUP($A54,'Current month raw data'!$B:$Q,12,FALSE)</f>
        <v>-4.2839388858431597</v>
      </c>
      <c r="J54" s="94">
        <f>VLOOKUP($A54,'Current month raw data'!$B:$Q,13,FALSE)</f>
        <v>-10.2521123218916</v>
      </c>
      <c r="K54" s="73">
        <f>VLOOKUP($A54,'Current month raw data'!$B:$Q,14,FALSE)</f>
        <v>-10.2521123218916</v>
      </c>
      <c r="L54" s="73">
        <f>VLOOKUP($A54,'Current month raw data'!$B:$Q,15,FALSE)</f>
        <v>0</v>
      </c>
      <c r="M54" s="76">
        <f>VLOOKUP($A54,'Current month raw data'!$B:$Q,16,FALSE)</f>
        <v>-6.2352894243427599</v>
      </c>
    </row>
    <row r="55" spans="1:13" x14ac:dyDescent="0.4">
      <c r="A55" s="87" t="s">
        <v>31</v>
      </c>
      <c r="B55" s="75">
        <f>VLOOKUP($A55,'Current month raw data'!$B:$Q,5,FALSE)</f>
        <v>51.839931854375699</v>
      </c>
      <c r="C55" s="94">
        <f>VLOOKUP($A55,'Current month raw data'!$B:$Q,6,FALSE)</f>
        <v>52.170579923638797</v>
      </c>
      <c r="D55" s="74">
        <f>VLOOKUP($A55,'Current month raw data'!$B:$Q,7,FALSE)</f>
        <v>99.280506457673894</v>
      </c>
      <c r="E55" s="97">
        <f>VLOOKUP($A55,'Current month raw data'!$B:$Q,8,FALSE)</f>
        <v>98.292312285706004</v>
      </c>
      <c r="F55" s="74">
        <f>VLOOKUP($A55,'Current month raw data'!$B:$Q,9,FALSE)</f>
        <v>51.466946892337297</v>
      </c>
      <c r="G55" s="105">
        <f>VLOOKUP($A55,'Current month raw data'!$B:$Q,10,FALSE)</f>
        <v>51.279669339806901</v>
      </c>
      <c r="H55" s="73">
        <f>VLOOKUP($A55,'Current month raw data'!$B:$Q,11,FALSE)</f>
        <v>-0.63378262182838996</v>
      </c>
      <c r="I55" s="73">
        <f>VLOOKUP($A55,'Current month raw data'!$B:$Q,12,FALSE)</f>
        <v>1.0053626260165101</v>
      </c>
      <c r="J55" s="94">
        <f>VLOOKUP($A55,'Current month raw data'!$B:$Q,13,FALSE)</f>
        <v>0.36520819057807302</v>
      </c>
      <c r="K55" s="73">
        <f>VLOOKUP($A55,'Current month raw data'!$B:$Q,14,FALSE)</f>
        <v>1.8384160461247601</v>
      </c>
      <c r="L55" s="73">
        <f>VLOOKUP($A55,'Current month raw data'!$B:$Q,15,FALSE)</f>
        <v>1.46784715750232</v>
      </c>
      <c r="M55" s="76">
        <f>VLOOKUP($A55,'Current month raw data'!$B:$Q,16,FALSE)</f>
        <v>0.82476157547468798</v>
      </c>
    </row>
    <row r="56" spans="1:13" x14ac:dyDescent="0.4">
      <c r="A56" s="87" t="s">
        <v>85</v>
      </c>
      <c r="B56" s="75">
        <f>VLOOKUP($A56,'Current month raw data'!$B:$Q,5,FALSE)</f>
        <v>57.276793583641798</v>
      </c>
      <c r="C56" s="94">
        <f>VLOOKUP($A56,'Current month raw data'!$B:$Q,6,FALSE)</f>
        <v>54.366014828205302</v>
      </c>
      <c r="D56" s="74">
        <f>VLOOKUP($A56,'Current month raw data'!$B:$Q,7,FALSE)</f>
        <v>96.357025524630203</v>
      </c>
      <c r="E56" s="97">
        <f>VLOOKUP($A56,'Current month raw data'!$B:$Q,8,FALSE)</f>
        <v>97.503085374073194</v>
      </c>
      <c r="F56" s="74">
        <f>VLOOKUP($A56,'Current month raw data'!$B:$Q,9,FALSE)</f>
        <v>55.190214613079398</v>
      </c>
      <c r="G56" s="105">
        <f>VLOOKUP($A56,'Current month raw data'!$B:$Q,10,FALSE)</f>
        <v>53.008541852426298</v>
      </c>
      <c r="H56" s="73">
        <f>VLOOKUP($A56,'Current month raw data'!$B:$Q,11,FALSE)</f>
        <v>5.3540410578822399</v>
      </c>
      <c r="I56" s="73">
        <f>VLOOKUP($A56,'Current month raw data'!$B:$Q,12,FALSE)</f>
        <v>-1.17540880377902</v>
      </c>
      <c r="J56" s="94">
        <f>VLOOKUP($A56,'Current month raw data'!$B:$Q,13,FALSE)</f>
        <v>4.1157003841509301</v>
      </c>
      <c r="K56" s="73">
        <f>VLOOKUP($A56,'Current month raw data'!$B:$Q,14,FALSE)</f>
        <v>15.4300532846626</v>
      </c>
      <c r="L56" s="73">
        <f>VLOOKUP($A56,'Current month raw data'!$B:$Q,15,FALSE)</f>
        <v>10.867095797046501</v>
      </c>
      <c r="M56" s="76">
        <f>VLOOKUP($A56,'Current month raw data'!$B:$Q,16,FALSE)</f>
        <v>16.802965625702001</v>
      </c>
    </row>
    <row r="57" spans="1:13" x14ac:dyDescent="0.4">
      <c r="A57" s="87" t="s">
        <v>32</v>
      </c>
      <c r="B57" s="75">
        <f>VLOOKUP($A57,'Current month raw data'!$B:$Q,5,FALSE)</f>
        <v>53.015788213186902</v>
      </c>
      <c r="C57" s="94">
        <f>VLOOKUP($A57,'Current month raw data'!$B:$Q,6,FALSE)</f>
        <v>52.811558527445001</v>
      </c>
      <c r="D57" s="74">
        <f>VLOOKUP($A57,'Current month raw data'!$B:$Q,7,FALSE)</f>
        <v>86.997474678133898</v>
      </c>
      <c r="E57" s="97">
        <f>VLOOKUP($A57,'Current month raw data'!$B:$Q,8,FALSE)</f>
        <v>85.729428785849606</v>
      </c>
      <c r="F57" s="74">
        <f>VLOOKUP($A57,'Current month raw data'!$B:$Q,9,FALSE)</f>
        <v>46.1223969261804</v>
      </c>
      <c r="G57" s="105">
        <f>VLOOKUP($A57,'Current month raw data'!$B:$Q,10,FALSE)</f>
        <v>45.2750474584833</v>
      </c>
      <c r="H57" s="73">
        <f>VLOOKUP($A57,'Current month raw data'!$B:$Q,11,FALSE)</f>
        <v>0.386713991096717</v>
      </c>
      <c r="I57" s="73">
        <f>VLOOKUP($A57,'Current month raw data'!$B:$Q,12,FALSE)</f>
        <v>1.47912555844949</v>
      </c>
      <c r="J57" s="94">
        <f>VLOOKUP($A57,'Current month raw data'!$B:$Q,13,FALSE)</f>
        <v>1.8715595350266201</v>
      </c>
      <c r="K57" s="73">
        <f>VLOOKUP($A57,'Current month raw data'!$B:$Q,14,FALSE)</f>
        <v>1.5814924520681199</v>
      </c>
      <c r="L57" s="73">
        <f>VLOOKUP($A57,'Current month raw data'!$B:$Q,15,FALSE)</f>
        <v>-0.28473804100227701</v>
      </c>
      <c r="M57" s="76">
        <f>VLOOKUP($A57,'Current month raw data'!$B:$Q,16,FALSE)</f>
        <v>0.10087482825190799</v>
      </c>
    </row>
    <row r="58" spans="1:13" ht="16" thickBot="1" x14ac:dyDescent="0.45">
      <c r="A58" s="87" t="s">
        <v>33</v>
      </c>
      <c r="B58" s="77">
        <f>VLOOKUP($A58,'Current month raw data'!$B:$Q,5,FALSE)</f>
        <v>48.539883458332099</v>
      </c>
      <c r="C58" s="95">
        <f>VLOOKUP($A58,'Current month raw data'!$B:$Q,6,FALSE)</f>
        <v>48.322868770783998</v>
      </c>
      <c r="D58" s="79">
        <f>VLOOKUP($A58,'Current month raw data'!$B:$Q,7,FALSE)</f>
        <v>89.119687260048906</v>
      </c>
      <c r="E58" s="98">
        <f>VLOOKUP($A58,'Current month raw data'!$B:$Q,8,FALSE)</f>
        <v>87.057138849483806</v>
      </c>
      <c r="F58" s="79">
        <f>VLOOKUP($A58,'Current month raw data'!$B:$Q,9,FALSE)</f>
        <v>43.258592334457802</v>
      </c>
      <c r="G58" s="106">
        <f>VLOOKUP($A58,'Current month raw data'!$B:$Q,10,FALSE)</f>
        <v>42.068506961835297</v>
      </c>
      <c r="H58" s="78">
        <f>VLOOKUP($A58,'Current month raw data'!$B:$Q,11,FALSE)</f>
        <v>0.44909313761462</v>
      </c>
      <c r="I58" s="78">
        <f>VLOOKUP($A58,'Current month raw data'!$B:$Q,12,FALSE)</f>
        <v>2.3691892908760499</v>
      </c>
      <c r="J58" s="95">
        <f>VLOOKUP($A58,'Current month raw data'!$B:$Q,13,FALSE)</f>
        <v>2.8289222950130899</v>
      </c>
      <c r="K58" s="78">
        <f>VLOOKUP($A58,'Current month raw data'!$B:$Q,14,FALSE)</f>
        <v>10.693210918617501</v>
      </c>
      <c r="L58" s="78">
        <f>VLOOKUP($A58,'Current month raw data'!$B:$Q,15,FALSE)</f>
        <v>7.6479344994417504</v>
      </c>
      <c r="M58" s="80">
        <f>VLOOKUP($A58,'Current month raw data'!$B:$Q,16,FALSE)</f>
        <v>8.1313739860626306</v>
      </c>
    </row>
    <row r="59" spans="1:13" ht="39.65" customHeight="1" thickBot="1" x14ac:dyDescent="0.45">
      <c r="A59" s="108" t="s">
        <v>65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10"/>
    </row>
    <row r="60" spans="1:13" x14ac:dyDescent="0.4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7" spans="6:6" x14ac:dyDescent="0.4">
      <c r="F67" s="65"/>
    </row>
  </sheetData>
  <sheetProtection algorithmName="SHA-512" hashValue="msXxIhnTYTbhmVFuaTdFIXZ9iHRSaLWlvhgR19dMpFQR1Y3GkuBylF3/qBk1LlJqjzx3YMJrJFSaEV8xh+oKKg==" saltValue="hF1kznJlRrviZrz1MqWjXg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M67"/>
  <sheetViews>
    <sheetView zoomScaleNormal="100" zoomScaleSheetLayoutView="115" workbookViewId="0">
      <selection activeCell="J5" sqref="J5"/>
    </sheetView>
  </sheetViews>
  <sheetFormatPr defaultColWidth="9.1796875" defaultRowHeight="16" x14ac:dyDescent="0.45"/>
  <cols>
    <col min="1" max="1" width="41.7265625" style="20" bestFit="1" customWidth="1"/>
    <col min="2" max="6" width="11.7265625" style="20" customWidth="1"/>
    <col min="7" max="7" width="11.7265625" style="21" customWidth="1"/>
    <col min="8" max="9" width="11.7265625" style="20" customWidth="1"/>
    <col min="10" max="11" width="11.7265625" style="21" customWidth="1"/>
    <col min="12" max="13" width="11.7265625" style="20" customWidth="1"/>
    <col min="14" max="16384" width="9.1796875" style="20"/>
  </cols>
  <sheetData>
    <row r="1" spans="1:13" ht="24" customHeight="1" x14ac:dyDescent="0.45">
      <c r="A1" s="111" t="str">
        <f>'YTD Raw Data'!A1</f>
        <v>YTD December 2025 Monthly Report</v>
      </c>
      <c r="B1" s="114" t="str">
        <f>'YTD Raw Data'!F6</f>
        <v>Year to Date - December 2025 vs December 2024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 ht="16.899999999999999" customHeight="1" x14ac:dyDescent="0.45">
      <c r="A2" s="112"/>
      <c r="B2" s="117" t="s">
        <v>45</v>
      </c>
      <c r="C2" s="118"/>
      <c r="D2" s="119" t="s">
        <v>2</v>
      </c>
      <c r="E2" s="118"/>
      <c r="F2" s="120" t="s">
        <v>3</v>
      </c>
      <c r="G2" s="120"/>
      <c r="H2" s="120" t="str">
        <f>'YTD Raw Data'!L7</f>
        <v>Percent Change from YTD 2024</v>
      </c>
      <c r="I2" s="120"/>
      <c r="J2" s="120"/>
      <c r="K2" s="120"/>
      <c r="L2" s="120"/>
      <c r="M2" s="121"/>
    </row>
    <row r="3" spans="1:13" s="48" customFormat="1" ht="31" x14ac:dyDescent="0.25">
      <c r="A3" s="113"/>
      <c r="B3" s="81">
        <f>'YTD Raw Data'!F8</f>
        <v>2025</v>
      </c>
      <c r="C3" s="82">
        <f>'YTD Raw Data'!G8</f>
        <v>2024</v>
      </c>
      <c r="D3" s="82">
        <f>'YTD Raw Data'!H8</f>
        <v>2025</v>
      </c>
      <c r="E3" s="82">
        <f>'YTD Raw Data'!I8</f>
        <v>2024</v>
      </c>
      <c r="F3" s="82">
        <f>'YTD Raw Data'!J8</f>
        <v>2025</v>
      </c>
      <c r="G3" s="82">
        <f>'YTD Raw Data'!K8</f>
        <v>2024</v>
      </c>
      <c r="H3" s="82" t="s">
        <v>6</v>
      </c>
      <c r="I3" s="82" t="s">
        <v>2</v>
      </c>
      <c r="J3" s="82" t="s">
        <v>3</v>
      </c>
      <c r="K3" s="83" t="s">
        <v>7</v>
      </c>
      <c r="L3" s="83" t="s">
        <v>43</v>
      </c>
      <c r="M3" s="84" t="s">
        <v>44</v>
      </c>
    </row>
    <row r="4" spans="1:13" x14ac:dyDescent="0.45">
      <c r="A4" s="85" t="s">
        <v>10</v>
      </c>
      <c r="B4" s="75">
        <f>VLOOKUP($A4,'YTD Raw Data'!$B:$Q,5,FALSE)</f>
        <v>62.306134592278198</v>
      </c>
      <c r="C4" s="93">
        <f>VLOOKUP($A4,'YTD Raw Data'!$B:$Q,6,FALSE)</f>
        <v>63.0636997096912</v>
      </c>
      <c r="D4" s="74">
        <f>VLOOKUP($A4,'YTD Raw Data'!$B:$Q,7,FALSE)</f>
        <v>160.535642652918</v>
      </c>
      <c r="E4" s="96">
        <f>VLOOKUP($A4,'YTD Raw Data'!$B:$Q,8,FALSE)</f>
        <v>159.05858038410699</v>
      </c>
      <c r="F4" s="74">
        <f>VLOOKUP($A4,'YTD Raw Data'!$B:$Q,9,FALSE)</f>
        <v>100.02355357990599</v>
      </c>
      <c r="G4" s="104">
        <f>VLOOKUP($A4,'YTD Raw Data'!$B:$Q,10,FALSE)</f>
        <v>100.308225495931</v>
      </c>
      <c r="H4" s="73">
        <f>VLOOKUP($A4,'YTD Raw Data'!$B:$Q,11,FALSE)</f>
        <v>-1.2012697017466101</v>
      </c>
      <c r="I4" s="73">
        <f>VLOOKUP($A4,'YTD Raw Data'!$B:$Q,12,FALSE)</f>
        <v>0.92862784594411896</v>
      </c>
      <c r="J4" s="93">
        <f>VLOOKUP($A4,'YTD Raw Data'!$B:$Q,13,FALSE)</f>
        <v>-0.28379718075780302</v>
      </c>
      <c r="K4" s="73">
        <f>VLOOKUP($A4,'YTD Raw Data'!$B:$Q,14,FALSE)</f>
        <v>0.44716450801190799</v>
      </c>
      <c r="L4" s="73">
        <f>VLOOKUP($A4,'YTD Raw Data'!$B:$Q,15,FALSE)</f>
        <v>0.733042041417023</v>
      </c>
      <c r="M4" s="76">
        <f>VLOOKUP($A4,'YTD Raw Data'!$B:$Q,16,FALSE)</f>
        <v>-0.47703347227419801</v>
      </c>
    </row>
    <row r="5" spans="1:13" x14ac:dyDescent="0.45">
      <c r="A5" s="85" t="s">
        <v>13</v>
      </c>
      <c r="B5" s="75">
        <f>VLOOKUP($A5,'YTD Raw Data'!$B:$Q,5,FALSE)</f>
        <v>62.307110306077298</v>
      </c>
      <c r="C5" s="94">
        <f>VLOOKUP($A5,'YTD Raw Data'!$B:$Q,6,FALSE)</f>
        <v>62.210733152762401</v>
      </c>
      <c r="D5" s="74">
        <f>VLOOKUP($A5,'YTD Raw Data'!$B:$Q,7,FALSE)</f>
        <v>133.46114659056099</v>
      </c>
      <c r="E5" s="97">
        <f>VLOOKUP($A5,'YTD Raw Data'!$B:$Q,8,FALSE)</f>
        <v>132.93410798670399</v>
      </c>
      <c r="F5" s="74">
        <f>VLOOKUP($A5,'YTD Raw Data'!$B:$Q,9,FALSE)</f>
        <v>83.155783821936595</v>
      </c>
      <c r="G5" s="105">
        <f>VLOOKUP($A5,'YTD Raw Data'!$B:$Q,10,FALSE)</f>
        <v>82.699283188613805</v>
      </c>
      <c r="H5" s="73">
        <f>VLOOKUP($A5,'YTD Raw Data'!$B:$Q,11,FALSE)</f>
        <v>0.154920458947477</v>
      </c>
      <c r="I5" s="73">
        <f>VLOOKUP($A5,'YTD Raw Data'!$B:$Q,12,FALSE)</f>
        <v>0.39646604760721599</v>
      </c>
      <c r="J5" s="94">
        <f>VLOOKUP($A5,'YTD Raw Data'!$B:$Q,13,FALSE)</f>
        <v>0.55200071357521796</v>
      </c>
      <c r="K5" s="73">
        <f>VLOOKUP($A5,'YTD Raw Data'!$B:$Q,14,FALSE)</f>
        <v>1.9426810649174999</v>
      </c>
      <c r="L5" s="73">
        <f>VLOOKUP($A5,'YTD Raw Data'!$B:$Q,15,FALSE)</f>
        <v>1.38304592795092</v>
      </c>
      <c r="M5" s="76">
        <f>VLOOKUP($A5,'YTD Raw Data'!$B:$Q,16,FALSE)</f>
        <v>1.54010900799743</v>
      </c>
    </row>
    <row r="6" spans="1:13" x14ac:dyDescent="0.45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45">
      <c r="A7" s="85" t="s">
        <v>78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45">
      <c r="A8" s="87" t="s">
        <v>72</v>
      </c>
      <c r="B8" s="75">
        <f>VLOOKUP($A8,'YTD Raw Data'!$B:$Q,5,FALSE)</f>
        <v>62.407435205795203</v>
      </c>
      <c r="C8" s="94">
        <f>VLOOKUP($A8,'YTD Raw Data'!$B:$Q,6,FALSE)</f>
        <v>62.541851276222197</v>
      </c>
      <c r="D8" s="74">
        <f>VLOOKUP($A8,'YTD Raw Data'!$B:$Q,7,FALSE)</f>
        <v>336.36307892771799</v>
      </c>
      <c r="E8" s="97">
        <f>VLOOKUP($A8,'YTD Raw Data'!$B:$Q,8,FALSE)</f>
        <v>326.41554150413799</v>
      </c>
      <c r="F8" s="74">
        <f>VLOOKUP($A8,'YTD Raw Data'!$B:$Q,9,FALSE)</f>
        <v>209.91557053803299</v>
      </c>
      <c r="G8" s="105">
        <f>VLOOKUP($A8,'YTD Raw Data'!$B:$Q,10,FALSE)</f>
        <v>204.14632250999401</v>
      </c>
      <c r="H8" s="73">
        <f>VLOOKUP($A8,'YTD Raw Data'!$B:$Q,11,FALSE)</f>
        <v>-0.21492179665966399</v>
      </c>
      <c r="I8" s="73">
        <f>VLOOKUP($A8,'YTD Raw Data'!$B:$Q,12,FALSE)</f>
        <v>3.04750729016801</v>
      </c>
      <c r="J8" s="94">
        <f>VLOOKUP($A8,'YTD Raw Data'!$B:$Q,13,FALSE)</f>
        <v>2.8260357360869799</v>
      </c>
      <c r="K8" s="73">
        <f>VLOOKUP($A8,'YTD Raw Data'!$B:$Q,14,FALSE)</f>
        <v>7.9190559496693904</v>
      </c>
      <c r="L8" s="73">
        <f>VLOOKUP($A8,'YTD Raw Data'!$B:$Q,15,FALSE)</f>
        <v>4.9530453810882404</v>
      </c>
      <c r="M8" s="76">
        <f>VLOOKUP($A8,'YTD Raw Data'!$B:$Q,16,FALSE)</f>
        <v>4.7274784103061798</v>
      </c>
    </row>
    <row r="9" spans="1:13" x14ac:dyDescent="0.45">
      <c r="A9" s="87" t="s">
        <v>73</v>
      </c>
      <c r="B9" s="75">
        <f>VLOOKUP($A9,'YTD Raw Data'!$B:$Q,5,FALSE)</f>
        <v>66.420097435781102</v>
      </c>
      <c r="C9" s="94">
        <f>VLOOKUP($A9,'YTD Raw Data'!$B:$Q,6,FALSE)</f>
        <v>67.316555382226497</v>
      </c>
      <c r="D9" s="74">
        <f>VLOOKUP($A9,'YTD Raw Data'!$B:$Q,7,FALSE)</f>
        <v>198.158890168043</v>
      </c>
      <c r="E9" s="97">
        <f>VLOOKUP($A9,'YTD Raw Data'!$B:$Q,8,FALSE)</f>
        <v>195.25731364680701</v>
      </c>
      <c r="F9" s="74">
        <f>VLOOKUP($A9,'YTD Raw Data'!$B:$Q,9,FALSE)</f>
        <v>131.61732792727599</v>
      </c>
      <c r="G9" s="105">
        <f>VLOOKUP($A9,'YTD Raw Data'!$B:$Q,10,FALSE)</f>
        <v>131.44049767889999</v>
      </c>
      <c r="H9" s="73">
        <f>VLOOKUP($A9,'YTD Raw Data'!$B:$Q,11,FALSE)</f>
        <v>-1.3317050187063399</v>
      </c>
      <c r="I9" s="73">
        <f>VLOOKUP($A9,'YTD Raw Data'!$B:$Q,12,FALSE)</f>
        <v>1.4860270619541101</v>
      </c>
      <c r="J9" s="94">
        <f>VLOOKUP($A9,'YTD Raw Data'!$B:$Q,13,FALSE)</f>
        <v>0.13453254628438699</v>
      </c>
      <c r="K9" s="73">
        <f>VLOOKUP($A9,'YTD Raw Data'!$B:$Q,14,FALSE)</f>
        <v>1.7195606162847099</v>
      </c>
      <c r="L9" s="73">
        <f>VLOOKUP($A9,'YTD Raw Data'!$B:$Q,15,FALSE)</f>
        <v>1.58289855626748</v>
      </c>
      <c r="M9" s="76">
        <f>VLOOKUP($A9,'YTD Raw Data'!$B:$Q,16,FALSE)</f>
        <v>0.23011399804629101</v>
      </c>
    </row>
    <row r="10" spans="1:13" x14ac:dyDescent="0.45">
      <c r="A10" s="87" t="s">
        <v>74</v>
      </c>
      <c r="B10" s="75">
        <f>VLOOKUP($A10,'YTD Raw Data'!$B:$Q,5,FALSE)</f>
        <v>67.673514088670302</v>
      </c>
      <c r="C10" s="94">
        <f>VLOOKUP($A10,'YTD Raw Data'!$B:$Q,6,FALSE)</f>
        <v>67.893475182548698</v>
      </c>
      <c r="D10" s="74">
        <f>VLOOKUP($A10,'YTD Raw Data'!$B:$Q,7,FALSE)</f>
        <v>151.75259587371099</v>
      </c>
      <c r="E10" s="97">
        <f>VLOOKUP($A10,'YTD Raw Data'!$B:$Q,8,FALSE)</f>
        <v>152.02737936633599</v>
      </c>
      <c r="F10" s="74">
        <f>VLOOKUP($A10,'YTD Raw Data'!$B:$Q,9,FALSE)</f>
        <v>102.696314348519</v>
      </c>
      <c r="G10" s="105">
        <f>VLOOKUP($A10,'YTD Raw Data'!$B:$Q,10,FALSE)</f>
        <v>103.216671080762</v>
      </c>
      <c r="H10" s="73">
        <f>VLOOKUP($A10,'YTD Raw Data'!$B:$Q,11,FALSE)</f>
        <v>-0.32397972454201301</v>
      </c>
      <c r="I10" s="73">
        <f>VLOOKUP($A10,'YTD Raw Data'!$B:$Q,12,FALSE)</f>
        <v>-0.18074605624975901</v>
      </c>
      <c r="J10" s="94">
        <f>VLOOKUP($A10,'YTD Raw Data'!$B:$Q,13,FALSE)</f>
        <v>-0.50414020021661399</v>
      </c>
      <c r="K10" s="73">
        <f>VLOOKUP($A10,'YTD Raw Data'!$B:$Q,14,FALSE)</f>
        <v>1.4219252788826</v>
      </c>
      <c r="L10" s="73">
        <f>VLOOKUP($A10,'YTD Raw Data'!$B:$Q,15,FALSE)</f>
        <v>1.93582474986905</v>
      </c>
      <c r="M10" s="76">
        <f>VLOOKUP($A10,'YTD Raw Data'!$B:$Q,16,FALSE)</f>
        <v>1.60557334563479</v>
      </c>
    </row>
    <row r="11" spans="1:13" x14ac:dyDescent="0.45">
      <c r="A11" s="87" t="s">
        <v>75</v>
      </c>
      <c r="B11" s="75">
        <f>VLOOKUP($A11,'YTD Raw Data'!$B:$Q,5,FALSE)</f>
        <v>64.090935945093605</v>
      </c>
      <c r="C11" s="94">
        <f>VLOOKUP($A11,'YTD Raw Data'!$B:$Q,6,FALSE)</f>
        <v>64.320557728023303</v>
      </c>
      <c r="D11" s="74">
        <f>VLOOKUP($A11,'YTD Raw Data'!$B:$Q,7,FALSE)</f>
        <v>125.761536806292</v>
      </c>
      <c r="E11" s="97">
        <f>VLOOKUP($A11,'YTD Raw Data'!$B:$Q,8,FALSE)</f>
        <v>125.227523673842</v>
      </c>
      <c r="F11" s="74">
        <f>VLOOKUP($A11,'YTD Raw Data'!$B:$Q,9,FALSE)</f>
        <v>80.601745998086301</v>
      </c>
      <c r="G11" s="105">
        <f>VLOOKUP($A11,'YTD Raw Data'!$B:$Q,10,FALSE)</f>
        <v>80.547041656008105</v>
      </c>
      <c r="H11" s="73">
        <f>VLOOKUP($A11,'YTD Raw Data'!$B:$Q,11,FALSE)</f>
        <v>-0.35699594506100601</v>
      </c>
      <c r="I11" s="73">
        <f>VLOOKUP($A11,'YTD Raw Data'!$B:$Q,12,FALSE)</f>
        <v>0.42643431474419202</v>
      </c>
      <c r="J11" s="94">
        <f>VLOOKUP($A11,'YTD Raw Data'!$B:$Q,13,FALSE)</f>
        <v>6.7916016471200893E-2</v>
      </c>
      <c r="K11" s="73">
        <f>VLOOKUP($A11,'YTD Raw Data'!$B:$Q,14,FALSE)</f>
        <v>1.61637550129455</v>
      </c>
      <c r="L11" s="73">
        <f>VLOOKUP($A11,'YTD Raw Data'!$B:$Q,15,FALSE)</f>
        <v>1.5474085465799801</v>
      </c>
      <c r="M11" s="76">
        <f>VLOOKUP($A11,'YTD Raw Data'!$B:$Q,16,FALSE)</f>
        <v>1.1848884157541599</v>
      </c>
    </row>
    <row r="12" spans="1:13" x14ac:dyDescent="0.45">
      <c r="A12" s="87" t="s">
        <v>76</v>
      </c>
      <c r="B12" s="75">
        <f>VLOOKUP($A12,'YTD Raw Data'!$B:$Q,5,FALSE)</f>
        <v>58.8201330744429</v>
      </c>
      <c r="C12" s="94">
        <f>VLOOKUP($A12,'YTD Raw Data'!$B:$Q,6,FALSE)</f>
        <v>58.945000311365099</v>
      </c>
      <c r="D12" s="74">
        <f>VLOOKUP($A12,'YTD Raw Data'!$B:$Q,7,FALSE)</f>
        <v>90.687905841214999</v>
      </c>
      <c r="E12" s="97">
        <f>VLOOKUP($A12,'YTD Raw Data'!$B:$Q,8,FALSE)</f>
        <v>90.026746144383495</v>
      </c>
      <c r="F12" s="74">
        <f>VLOOKUP($A12,'YTD Raw Data'!$B:$Q,9,FALSE)</f>
        <v>53.342746898228199</v>
      </c>
      <c r="G12" s="105">
        <f>VLOOKUP($A12,'YTD Raw Data'!$B:$Q,10,FALSE)</f>
        <v>53.066265795118802</v>
      </c>
      <c r="H12" s="73">
        <f>VLOOKUP($A12,'YTD Raw Data'!$B:$Q,11,FALSE)</f>
        <v>-0.21183685853352399</v>
      </c>
      <c r="I12" s="73">
        <f>VLOOKUP($A12,'YTD Raw Data'!$B:$Q,12,FALSE)</f>
        <v>0.73440363574974998</v>
      </c>
      <c r="J12" s="94">
        <f>VLOOKUP($A12,'YTD Raw Data'!$B:$Q,13,FALSE)</f>
        <v>0.52101103962529804</v>
      </c>
      <c r="K12" s="73">
        <f>VLOOKUP($A12,'YTD Raw Data'!$B:$Q,14,FALSE)</f>
        <v>2.63751231629232</v>
      </c>
      <c r="L12" s="73">
        <f>VLOOKUP($A12,'YTD Raw Data'!$B:$Q,15,FALSE)</f>
        <v>2.1055312265340298</v>
      </c>
      <c r="M12" s="76">
        <f>VLOOKUP($A12,'YTD Raw Data'!$B:$Q,16,FALSE)</f>
        <v>1.88923407679477</v>
      </c>
    </row>
    <row r="13" spans="1:13" x14ac:dyDescent="0.45">
      <c r="A13" s="87" t="s">
        <v>77</v>
      </c>
      <c r="B13" s="75">
        <f>VLOOKUP($A13,'YTD Raw Data'!$B:$Q,5,FALSE)</f>
        <v>53.862003798665803</v>
      </c>
      <c r="C13" s="94">
        <f>VLOOKUP($A13,'YTD Raw Data'!$B:$Q,6,FALSE)</f>
        <v>52.274336339988999</v>
      </c>
      <c r="D13" s="74">
        <f>VLOOKUP($A13,'YTD Raw Data'!$B:$Q,7,FALSE)</f>
        <v>67.793519053597805</v>
      </c>
      <c r="E13" s="97">
        <f>VLOOKUP($A13,'YTD Raw Data'!$B:$Q,8,FALSE)</f>
        <v>68.690726790265998</v>
      </c>
      <c r="F13" s="74">
        <f>VLOOKUP($A13,'YTD Raw Data'!$B:$Q,9,FALSE)</f>
        <v>36.514947807898103</v>
      </c>
      <c r="G13" s="105">
        <f>VLOOKUP($A13,'YTD Raw Data'!$B:$Q,10,FALSE)</f>
        <v>35.907621556726603</v>
      </c>
      <c r="H13" s="73">
        <f>VLOOKUP($A13,'YTD Raw Data'!$B:$Q,11,FALSE)</f>
        <v>3.03718338641495</v>
      </c>
      <c r="I13" s="73">
        <f>VLOOKUP($A13,'YTD Raw Data'!$B:$Q,12,FALSE)</f>
        <v>-1.3061555447034401</v>
      </c>
      <c r="J13" s="94">
        <f>VLOOKUP($A13,'YTD Raw Data'!$B:$Q,13,FALSE)</f>
        <v>1.69135750250704</v>
      </c>
      <c r="K13" s="73">
        <f>VLOOKUP($A13,'YTD Raw Data'!$B:$Q,14,FALSE)</f>
        <v>1.40671706575573</v>
      </c>
      <c r="L13" s="73">
        <f>VLOOKUP($A13,'YTD Raw Data'!$B:$Q,15,FALSE)</f>
        <v>-0.27990622186776298</v>
      </c>
      <c r="M13" s="76">
        <f>VLOOKUP($A13,'YTD Raw Data'!$B:$Q,16,FALSE)</f>
        <v>2.7487758992790798</v>
      </c>
    </row>
    <row r="14" spans="1:13" x14ac:dyDescent="0.45">
      <c r="A14" s="72" t="s">
        <v>49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45">
      <c r="A15" s="87" t="s">
        <v>50</v>
      </c>
      <c r="B15" s="75">
        <f>VLOOKUP($A15,'YTD Raw Data'!$B:$Q,5,FALSE)</f>
        <v>62.681210804420999</v>
      </c>
      <c r="C15" s="94">
        <f>VLOOKUP($A15,'YTD Raw Data'!$B:$Q,6,FALSE)</f>
        <v>61.089876130635702</v>
      </c>
      <c r="D15" s="74">
        <f>VLOOKUP($A15,'YTD Raw Data'!$B:$Q,7,FALSE)</f>
        <v>124.582822360604</v>
      </c>
      <c r="E15" s="97">
        <f>VLOOKUP($A15,'YTD Raw Data'!$B:$Q,8,FALSE)</f>
        <v>123.818732002771</v>
      </c>
      <c r="F15" s="74">
        <f>VLOOKUP($A15,'YTD Raw Data'!$B:$Q,9,FALSE)</f>
        <v>78.090021509947604</v>
      </c>
      <c r="G15" s="105">
        <f>VLOOKUP($A15,'YTD Raw Data'!$B:$Q,10,FALSE)</f>
        <v>75.640710007016907</v>
      </c>
      <c r="H15" s="73">
        <f>VLOOKUP($A15,'YTD Raw Data'!$B:$Q,11,FALSE)</f>
        <v>2.60490735057689</v>
      </c>
      <c r="I15" s="73">
        <f>VLOOKUP($A15,'YTD Raw Data'!$B:$Q,12,FALSE)</f>
        <v>0.61710400799097298</v>
      </c>
      <c r="J15" s="94">
        <f>VLOOKUP($A15,'YTD Raw Data'!$B:$Q,13,FALSE)</f>
        <v>3.2380863462327198</v>
      </c>
      <c r="K15" s="73">
        <f>VLOOKUP($A15,'YTD Raw Data'!$B:$Q,14,FALSE)</f>
        <v>6.4213994935673302</v>
      </c>
      <c r="L15" s="73">
        <f>VLOOKUP($A15,'YTD Raw Data'!$B:$Q,15,FALSE)</f>
        <v>3.0834677975903402</v>
      </c>
      <c r="M15" s="76">
        <f>VLOOKUP($A15,'YTD Raw Data'!$B:$Q,16,FALSE)</f>
        <v>5.7686966274793399</v>
      </c>
    </row>
    <row r="16" spans="1:13" x14ac:dyDescent="0.45">
      <c r="A16" s="87" t="s">
        <v>51</v>
      </c>
      <c r="B16" s="75">
        <f>VLOOKUP($A16,'YTD Raw Data'!$B:$Q,5,FALSE)</f>
        <v>56.953719346195598</v>
      </c>
      <c r="C16" s="94">
        <f>VLOOKUP($A16,'YTD Raw Data'!$B:$Q,6,FALSE)</f>
        <v>57.934602161363202</v>
      </c>
      <c r="D16" s="74">
        <f>VLOOKUP($A16,'YTD Raw Data'!$B:$Q,7,FALSE)</f>
        <v>118.813005358141</v>
      </c>
      <c r="E16" s="97">
        <f>VLOOKUP($A16,'YTD Raw Data'!$B:$Q,8,FALSE)</f>
        <v>118.88379329214401</v>
      </c>
      <c r="F16" s="74">
        <f>VLOOKUP($A16,'YTD Raw Data'!$B:$Q,9,FALSE)</f>
        <v>67.668425618456297</v>
      </c>
      <c r="G16" s="105">
        <f>VLOOKUP($A16,'YTD Raw Data'!$B:$Q,10,FALSE)</f>
        <v>68.874852678140996</v>
      </c>
      <c r="H16" s="73">
        <f>VLOOKUP($A16,'YTD Raw Data'!$B:$Q,11,FALSE)</f>
        <v>-1.6930863052024701</v>
      </c>
      <c r="I16" s="73">
        <f>VLOOKUP($A16,'YTD Raw Data'!$B:$Q,12,FALSE)</f>
        <v>-5.9543804956356597E-2</v>
      </c>
      <c r="J16" s="94">
        <f>VLOOKUP($A16,'YTD Raw Data'!$B:$Q,13,FALSE)</f>
        <v>-1.75162198215151</v>
      </c>
      <c r="K16" s="73">
        <f>VLOOKUP($A16,'YTD Raw Data'!$B:$Q,14,FALSE)</f>
        <v>-2.20831220524689</v>
      </c>
      <c r="L16" s="73">
        <f>VLOOKUP($A16,'YTD Raw Data'!$B:$Q,15,FALSE)</f>
        <v>-0.46483232833870602</v>
      </c>
      <c r="M16" s="76">
        <f>VLOOKUP($A16,'YTD Raw Data'!$B:$Q,16,FALSE)</f>
        <v>-2.1500486210479202</v>
      </c>
    </row>
    <row r="17" spans="1:13" x14ac:dyDescent="0.45">
      <c r="A17" s="87" t="s">
        <v>52</v>
      </c>
      <c r="B17" s="75">
        <f>VLOOKUP($A17,'YTD Raw Data'!$B:$Q,5,FALSE)</f>
        <v>54.101557738719102</v>
      </c>
      <c r="C17" s="94">
        <f>VLOOKUP($A17,'YTD Raw Data'!$B:$Q,6,FALSE)</f>
        <v>54.659288170449798</v>
      </c>
      <c r="D17" s="74">
        <f>VLOOKUP($A17,'YTD Raw Data'!$B:$Q,7,FALSE)</f>
        <v>127.224271443871</v>
      </c>
      <c r="E17" s="97">
        <f>VLOOKUP($A17,'YTD Raw Data'!$B:$Q,8,FALSE)</f>
        <v>125.474274526065</v>
      </c>
      <c r="F17" s="74">
        <f>VLOOKUP($A17,'YTD Raw Data'!$B:$Q,9,FALSE)</f>
        <v>68.830312672871102</v>
      </c>
      <c r="G17" s="105">
        <f>VLOOKUP($A17,'YTD Raw Data'!$B:$Q,10,FALSE)</f>
        <v>68.583345292983694</v>
      </c>
      <c r="H17" s="73">
        <f>VLOOKUP($A17,'YTD Raw Data'!$B:$Q,11,FALSE)</f>
        <v>-1.0203763173634299</v>
      </c>
      <c r="I17" s="73">
        <f>VLOOKUP($A17,'YTD Raw Data'!$B:$Q,12,FALSE)</f>
        <v>1.39470574698742</v>
      </c>
      <c r="J17" s="94">
        <f>VLOOKUP($A17,'YTD Raw Data'!$B:$Q,13,FALSE)</f>
        <v>0.36009818248482101</v>
      </c>
      <c r="K17" s="73">
        <f>VLOOKUP($A17,'YTD Raw Data'!$B:$Q,14,FALSE)</f>
        <v>-1.3755797609761</v>
      </c>
      <c r="L17" s="73">
        <f>VLOOKUP($A17,'YTD Raw Data'!$B:$Q,15,FALSE)</f>
        <v>-1.7294502246350301</v>
      </c>
      <c r="M17" s="76">
        <f>VLOOKUP($A17,'YTD Raw Data'!$B:$Q,16,FALSE)</f>
        <v>-2.7321796414857</v>
      </c>
    </row>
    <row r="18" spans="1:13" x14ac:dyDescent="0.45">
      <c r="A18" s="87" t="s">
        <v>53</v>
      </c>
      <c r="B18" s="75">
        <f>VLOOKUP($A18,'YTD Raw Data'!$B:$Q,5,FALSE)</f>
        <v>61.945448201267503</v>
      </c>
      <c r="C18" s="94">
        <f>VLOOKUP($A18,'YTD Raw Data'!$B:$Q,6,FALSE)</f>
        <v>61.409988650974299</v>
      </c>
      <c r="D18" s="74">
        <f>VLOOKUP($A18,'YTD Raw Data'!$B:$Q,7,FALSE)</f>
        <v>130.28958084418099</v>
      </c>
      <c r="E18" s="97">
        <f>VLOOKUP($A18,'YTD Raw Data'!$B:$Q,8,FALSE)</f>
        <v>129.58640466198801</v>
      </c>
      <c r="F18" s="74">
        <f>VLOOKUP($A18,'YTD Raw Data'!$B:$Q,9,FALSE)</f>
        <v>80.708464813480902</v>
      </c>
      <c r="G18" s="105">
        <f>VLOOKUP($A18,'YTD Raw Data'!$B:$Q,10,FALSE)</f>
        <v>79.578996396132595</v>
      </c>
      <c r="H18" s="73">
        <f>VLOOKUP($A18,'YTD Raw Data'!$B:$Q,11,FALSE)</f>
        <v>0.87194210918444703</v>
      </c>
      <c r="I18" s="73">
        <f>VLOOKUP($A18,'YTD Raw Data'!$B:$Q,12,FALSE)</f>
        <v>0.54263113790929396</v>
      </c>
      <c r="J18" s="94">
        <f>VLOOKUP($A18,'YTD Raw Data'!$B:$Q,13,FALSE)</f>
        <v>1.41930467648271</v>
      </c>
      <c r="K18" s="73">
        <f>VLOOKUP($A18,'YTD Raw Data'!$B:$Q,14,FALSE)</f>
        <v>0.85622891047210403</v>
      </c>
      <c r="L18" s="73">
        <f>VLOOKUP($A18,'YTD Raw Data'!$B:$Q,15,FALSE)</f>
        <v>-0.55519584541302902</v>
      </c>
      <c r="M18" s="76">
        <f>VLOOKUP($A18,'YTD Raw Data'!$B:$Q,16,FALSE)</f>
        <v>0.311905277406818</v>
      </c>
    </row>
    <row r="19" spans="1:13" x14ac:dyDescent="0.45">
      <c r="A19" s="88" t="s">
        <v>54</v>
      </c>
      <c r="B19" s="75">
        <f>VLOOKUP($A19,'YTD Raw Data'!$B:$Q,5,FALSE)</f>
        <v>66.458045982331498</v>
      </c>
      <c r="C19" s="94">
        <f>VLOOKUP($A19,'YTD Raw Data'!$B:$Q,6,FALSE)</f>
        <v>67.5758339334228</v>
      </c>
      <c r="D19" s="74">
        <f>VLOOKUP($A19,'YTD Raw Data'!$B:$Q,7,FALSE)</f>
        <v>150.04354622503001</v>
      </c>
      <c r="E19" s="97">
        <f>VLOOKUP($A19,'YTD Raw Data'!$B:$Q,8,FALSE)</f>
        <v>150.220829737434</v>
      </c>
      <c r="F19" s="74">
        <f>VLOOKUP($A19,'YTD Raw Data'!$B:$Q,9,FALSE)</f>
        <v>99.716008943751703</v>
      </c>
      <c r="G19" s="105">
        <f>VLOOKUP($A19,'YTD Raw Data'!$B:$Q,10,FALSE)</f>
        <v>101.512978436778</v>
      </c>
      <c r="H19" s="73">
        <f>VLOOKUP($A19,'YTD Raw Data'!$B:$Q,11,FALSE)</f>
        <v>-1.65412379844622</v>
      </c>
      <c r="I19" s="73">
        <f>VLOOKUP($A19,'YTD Raw Data'!$B:$Q,12,FALSE)</f>
        <v>-0.118015266400531</v>
      </c>
      <c r="J19" s="94">
        <f>VLOOKUP($A19,'YTD Raw Data'!$B:$Q,13,FALSE)</f>
        <v>-1.77018694623942</v>
      </c>
      <c r="K19" s="73">
        <f>VLOOKUP($A19,'YTD Raw Data'!$B:$Q,14,FALSE)</f>
        <v>-0.51700426071977301</v>
      </c>
      <c r="L19" s="73">
        <f>VLOOKUP($A19,'YTD Raw Data'!$B:$Q,15,FALSE)</f>
        <v>1.27576613103579</v>
      </c>
      <c r="M19" s="76">
        <f>VLOOKUP($A19,'YTD Raw Data'!$B:$Q,16,FALSE)</f>
        <v>-0.39946041859641301</v>
      </c>
    </row>
    <row r="20" spans="1:13" x14ac:dyDescent="0.45">
      <c r="A20" s="87" t="s">
        <v>55</v>
      </c>
      <c r="B20" s="75">
        <f>VLOOKUP($A20,'YTD Raw Data'!$B:$Q,5,FALSE)</f>
        <v>56.276734558110299</v>
      </c>
      <c r="C20" s="94">
        <f>VLOOKUP($A20,'YTD Raw Data'!$B:$Q,6,FALSE)</f>
        <v>55.172555406460702</v>
      </c>
      <c r="D20" s="74">
        <f>VLOOKUP($A20,'YTD Raw Data'!$B:$Q,7,FALSE)</f>
        <v>107.252461042544</v>
      </c>
      <c r="E20" s="97">
        <f>VLOOKUP($A20,'YTD Raw Data'!$B:$Q,8,FALSE)</f>
        <v>106.879630007061</v>
      </c>
      <c r="F20" s="74">
        <f>VLOOKUP($A20,'YTD Raw Data'!$B:$Q,9,FALSE)</f>
        <v>60.358182807953099</v>
      </c>
      <c r="G20" s="105">
        <f>VLOOKUP($A20,'YTD Raw Data'!$B:$Q,10,FALSE)</f>
        <v>58.968223083866</v>
      </c>
      <c r="H20" s="73">
        <f>VLOOKUP($A20,'YTD Raw Data'!$B:$Q,11,FALSE)</f>
        <v>2.00131957549356</v>
      </c>
      <c r="I20" s="73">
        <f>VLOOKUP($A20,'YTD Raw Data'!$B:$Q,12,FALSE)</f>
        <v>0.34883264047450202</v>
      </c>
      <c r="J20" s="94">
        <f>VLOOKUP($A20,'YTD Raw Data'!$B:$Q,13,FALSE)</f>
        <v>2.35713347188759</v>
      </c>
      <c r="K20" s="73">
        <f>VLOOKUP($A20,'YTD Raw Data'!$B:$Q,14,FALSE)</f>
        <v>4.0319969369978503</v>
      </c>
      <c r="L20" s="73">
        <f>VLOOKUP($A20,'YTD Raw Data'!$B:$Q,15,FALSE)</f>
        <v>1.6362938354172001</v>
      </c>
      <c r="M20" s="76">
        <f>VLOOKUP($A20,'YTD Raw Data'!$B:$Q,16,FALSE)</f>
        <v>3.6703608797515699</v>
      </c>
    </row>
    <row r="21" spans="1:13" x14ac:dyDescent="0.45">
      <c r="A21" s="87" t="s">
        <v>56</v>
      </c>
      <c r="B21" s="75">
        <f>VLOOKUP($A21,'YTD Raw Data'!$B:$Q,5,FALSE)</f>
        <v>57.8399461676415</v>
      </c>
      <c r="C21" s="94">
        <f>VLOOKUP($A21,'YTD Raw Data'!$B:$Q,6,FALSE)</f>
        <v>59.314124851062303</v>
      </c>
      <c r="D21" s="74">
        <f>VLOOKUP($A21,'YTD Raw Data'!$B:$Q,7,FALSE)</f>
        <v>111.329014729261</v>
      </c>
      <c r="E21" s="97">
        <f>VLOOKUP($A21,'YTD Raw Data'!$B:$Q,8,FALSE)</f>
        <v>108.603518584366</v>
      </c>
      <c r="F21" s="74">
        <f>VLOOKUP($A21,'YTD Raw Data'!$B:$Q,9,FALSE)</f>
        <v>64.392642188370601</v>
      </c>
      <c r="G21" s="105">
        <f>VLOOKUP($A21,'YTD Raw Data'!$B:$Q,10,FALSE)</f>
        <v>64.417226605777699</v>
      </c>
      <c r="H21" s="73">
        <f>VLOOKUP($A21,'YTD Raw Data'!$B:$Q,11,FALSE)</f>
        <v>-2.4853754263802998</v>
      </c>
      <c r="I21" s="73">
        <f>VLOOKUP($A21,'YTD Raw Data'!$B:$Q,12,FALSE)</f>
        <v>2.5095836492425598</v>
      </c>
      <c r="J21" s="94">
        <f>VLOOKUP($A21,'YTD Raw Data'!$B:$Q,13,FALSE)</f>
        <v>-3.8164352460475899E-2</v>
      </c>
      <c r="K21" s="73">
        <f>VLOOKUP($A21,'YTD Raw Data'!$B:$Q,14,FALSE)</f>
        <v>5.5509480768298403</v>
      </c>
      <c r="L21" s="73">
        <f>VLOOKUP($A21,'YTD Raw Data'!$B:$Q,15,FALSE)</f>
        <v>5.5912462922322197</v>
      </c>
      <c r="M21" s="76">
        <f>VLOOKUP($A21,'YTD Raw Data'!$B:$Q,16,FALSE)</f>
        <v>2.9669074044763701</v>
      </c>
    </row>
    <row r="22" spans="1:13" x14ac:dyDescent="0.45">
      <c r="A22" s="88" t="s">
        <v>57</v>
      </c>
      <c r="B22" s="75">
        <f>VLOOKUP($A22,'YTD Raw Data'!$B:$Q,5,FALSE)</f>
        <v>55.4755713206441</v>
      </c>
      <c r="C22" s="94">
        <f>VLOOKUP($A22,'YTD Raw Data'!$B:$Q,6,FALSE)</f>
        <v>55.643243369291802</v>
      </c>
      <c r="D22" s="74">
        <f>VLOOKUP($A22,'YTD Raw Data'!$B:$Q,7,FALSE)</f>
        <v>125.27902891653299</v>
      </c>
      <c r="E22" s="97">
        <f>VLOOKUP($A22,'YTD Raw Data'!$B:$Q,8,FALSE)</f>
        <v>121.724701396726</v>
      </c>
      <c r="F22" s="74">
        <f>VLOOKUP($A22,'YTD Raw Data'!$B:$Q,9,FALSE)</f>
        <v>69.499257036402</v>
      </c>
      <c r="G22" s="105">
        <f>VLOOKUP($A22,'YTD Raw Data'!$B:$Q,10,FALSE)</f>
        <v>67.731571838724506</v>
      </c>
      <c r="H22" s="73">
        <f>VLOOKUP($A22,'YTD Raw Data'!$B:$Q,11,FALSE)</f>
        <v>-0.30133406770503901</v>
      </c>
      <c r="I22" s="73">
        <f>VLOOKUP($A22,'YTD Raw Data'!$B:$Q,12,FALSE)</f>
        <v>2.9199722644808901</v>
      </c>
      <c r="J22" s="94">
        <f>VLOOKUP($A22,'YTD Raw Data'!$B:$Q,13,FALSE)</f>
        <v>2.6098393255754302</v>
      </c>
      <c r="K22" s="73">
        <f>VLOOKUP($A22,'YTD Raw Data'!$B:$Q,14,FALSE)</f>
        <v>4.1737653799988399</v>
      </c>
      <c r="L22" s="73">
        <f>VLOOKUP($A22,'YTD Raw Data'!$B:$Q,15,FALSE)</f>
        <v>1.5241482344214099</v>
      </c>
      <c r="M22" s="76">
        <f>VLOOKUP($A22,'YTD Raw Data'!$B:$Q,16,FALSE)</f>
        <v>1.2182213888437401</v>
      </c>
    </row>
    <row r="23" spans="1:13" x14ac:dyDescent="0.45">
      <c r="A23" s="87" t="s">
        <v>58</v>
      </c>
      <c r="B23" s="75">
        <f>VLOOKUP($A23,'YTD Raw Data'!$B:$Q,5,FALSE)</f>
        <v>48.816547228857601</v>
      </c>
      <c r="C23" s="94">
        <f>VLOOKUP($A23,'YTD Raw Data'!$B:$Q,6,FALSE)</f>
        <v>50.638405960713399</v>
      </c>
      <c r="D23" s="74">
        <f>VLOOKUP($A23,'YTD Raw Data'!$B:$Q,7,FALSE)</f>
        <v>92.180016273176903</v>
      </c>
      <c r="E23" s="97">
        <f>VLOOKUP($A23,'YTD Raw Data'!$B:$Q,8,FALSE)</f>
        <v>91.317729003875399</v>
      </c>
      <c r="F23" s="74">
        <f>VLOOKUP($A23,'YTD Raw Data'!$B:$Q,9,FALSE)</f>
        <v>44.999101179564001</v>
      </c>
      <c r="G23" s="105">
        <f>VLOOKUP($A23,'YTD Raw Data'!$B:$Q,10,FALSE)</f>
        <v>46.241842327086601</v>
      </c>
      <c r="H23" s="73">
        <f>VLOOKUP($A23,'YTD Raw Data'!$B:$Q,11,FALSE)</f>
        <v>-3.5977805724557399</v>
      </c>
      <c r="I23" s="73">
        <f>VLOOKUP($A23,'YTD Raw Data'!$B:$Q,12,FALSE)</f>
        <v>0.94427147795686694</v>
      </c>
      <c r="J23" s="94">
        <f>VLOOKUP($A23,'YTD Raw Data'!$B:$Q,13,FALSE)</f>
        <v>-2.6874819102840499</v>
      </c>
      <c r="K23" s="73">
        <f>VLOOKUP($A23,'YTD Raw Data'!$B:$Q,14,FALSE)</f>
        <v>-1.1220005569554701</v>
      </c>
      <c r="L23" s="73">
        <f>VLOOKUP($A23,'YTD Raw Data'!$B:$Q,15,FALSE)</f>
        <v>1.60871528561752</v>
      </c>
      <c r="M23" s="76">
        <f>VLOOKUP($A23,'YTD Raw Data'!$B:$Q,16,FALSE)</f>
        <v>-2.0469433328502999</v>
      </c>
    </row>
    <row r="24" spans="1:13" x14ac:dyDescent="0.45">
      <c r="A24" s="87" t="s">
        <v>59</v>
      </c>
      <c r="B24" s="75">
        <f>VLOOKUP($A24,'YTD Raw Data'!$B:$Q,5,FALSE)</f>
        <v>58.445610788119097</v>
      </c>
      <c r="C24" s="73">
        <f>VLOOKUP($A24,'YTD Raw Data'!$B:$Q,6,FALSE)</f>
        <v>58.219843263785897</v>
      </c>
      <c r="D24" s="107">
        <f>VLOOKUP($A24,'YTD Raw Data'!$B:$Q,7,FALSE)</f>
        <v>131.40872848831401</v>
      </c>
      <c r="E24" s="97">
        <f>VLOOKUP($A24,'YTD Raw Data'!$B:$Q,8,FALSE)</f>
        <v>126.744529241522</v>
      </c>
      <c r="F24" s="74">
        <f>VLOOKUP($A24,'YTD Raw Data'!$B:$Q,9,FALSE)</f>
        <v>76.802633993896407</v>
      </c>
      <c r="G24" s="105">
        <f>VLOOKUP($A24,'YTD Raw Data'!$B:$Q,10,FALSE)</f>
        <v>73.790466269837395</v>
      </c>
      <c r="H24" s="73">
        <f>VLOOKUP($A24,'YTD Raw Data'!$B:$Q,11,FALSE)</f>
        <v>0.38778449352803301</v>
      </c>
      <c r="I24" s="73">
        <f>VLOOKUP($A24,'YTD Raw Data'!$B:$Q,12,FALSE)</f>
        <v>3.6800004502790702</v>
      </c>
      <c r="J24" s="94">
        <f>VLOOKUP($A24,'YTD Raw Data'!$B:$Q,13,FALSE)</f>
        <v>4.0820554149150503</v>
      </c>
      <c r="K24" s="73">
        <f>VLOOKUP($A24,'YTD Raw Data'!$B:$Q,14,FALSE)</f>
        <v>7.1296017520617703</v>
      </c>
      <c r="L24" s="73">
        <f>VLOOKUP($A24,'YTD Raw Data'!$B:$Q,15,FALSE)</f>
        <v>2.9280228229524399</v>
      </c>
      <c r="M24" s="76">
        <f>VLOOKUP($A24,'YTD Raw Data'!$B:$Q,16,FALSE)</f>
        <v>3.3271617349548399</v>
      </c>
    </row>
    <row r="25" spans="1:13" s="64" customFormat="1" ht="15.5" x14ac:dyDescent="0.4">
      <c r="A25" s="72" t="s">
        <v>82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45">
      <c r="A26" s="85" t="s">
        <v>18</v>
      </c>
      <c r="B26" s="75">
        <f>VLOOKUP($A26,'YTD Raw Data'!$B:$Q,5,FALSE)</f>
        <v>65.877777890997393</v>
      </c>
      <c r="C26" s="94">
        <f>VLOOKUP($A26,'YTD Raw Data'!$B:$Q,6,FALSE)</f>
        <v>68.038863501219694</v>
      </c>
      <c r="D26" s="74">
        <f>VLOOKUP($A26,'YTD Raw Data'!$B:$Q,7,FALSE)</f>
        <v>186.81289834726201</v>
      </c>
      <c r="E26" s="97">
        <f>VLOOKUP($A26,'YTD Raw Data'!$B:$Q,8,FALSE)</f>
        <v>185.97053100303901</v>
      </c>
      <c r="F26" s="74">
        <f>VLOOKUP($A26,'YTD Raw Data'!$B:$Q,9,FALSE)</f>
        <v>123.068186244944</v>
      </c>
      <c r="G26" s="105">
        <f>VLOOKUP($A26,'YTD Raw Data'!$B:$Q,10,FALSE)</f>
        <v>126.53223574165099</v>
      </c>
      <c r="H26" s="73">
        <f>VLOOKUP($A26,'YTD Raw Data'!$B:$Q,11,FALSE)</f>
        <v>-3.1762517758450599</v>
      </c>
      <c r="I26" s="73">
        <f>VLOOKUP($A26,'YTD Raw Data'!$B:$Q,12,FALSE)</f>
        <v>0.45295743345992601</v>
      </c>
      <c r="J26" s="94">
        <f>VLOOKUP($A26,'YTD Raw Data'!$B:$Q,13,FALSE)</f>
        <v>-2.73768141090923</v>
      </c>
      <c r="K26" s="73">
        <f>VLOOKUP($A26,'YTD Raw Data'!$B:$Q,14,FALSE)</f>
        <v>-1.28188957151005</v>
      </c>
      <c r="L26" s="73">
        <f>VLOOKUP($A26,'YTD Raw Data'!$B:$Q,15,FALSE)</f>
        <v>1.4967685949884999</v>
      </c>
      <c r="M26" s="76">
        <f>VLOOKUP($A26,'YTD Raw Data'!$B:$Q,16,FALSE)</f>
        <v>-1.72702431993517</v>
      </c>
    </row>
    <row r="27" spans="1:13" x14ac:dyDescent="0.45">
      <c r="A27" s="87" t="s">
        <v>20</v>
      </c>
      <c r="B27" s="75">
        <f>VLOOKUP($A27,'YTD Raw Data'!$B:$Q,5,FALSE)</f>
        <v>69.736840601637695</v>
      </c>
      <c r="C27" s="94">
        <f>VLOOKUP($A27,'YTD Raw Data'!$B:$Q,6,FALSE)</f>
        <v>72.558925232346198</v>
      </c>
      <c r="D27" s="74">
        <f>VLOOKUP($A27,'YTD Raw Data'!$B:$Q,7,FALSE)</f>
        <v>193.81157394300701</v>
      </c>
      <c r="E27" s="97">
        <f>VLOOKUP($A27,'YTD Raw Data'!$B:$Q,8,FALSE)</f>
        <v>194.59284469137199</v>
      </c>
      <c r="F27" s="74">
        <f>VLOOKUP($A27,'YTD Raw Data'!$B:$Q,9,FALSE)</f>
        <v>135.15806838815999</v>
      </c>
      <c r="G27" s="105">
        <f>VLOOKUP($A27,'YTD Raw Data'!$B:$Q,10,FALSE)</f>
        <v>141.19447668710799</v>
      </c>
      <c r="H27" s="73">
        <f>VLOOKUP($A27,'YTD Raw Data'!$B:$Q,11,FALSE)</f>
        <v>-3.88936939414641</v>
      </c>
      <c r="I27" s="73">
        <f>VLOOKUP($A27,'YTD Raw Data'!$B:$Q,12,FALSE)</f>
        <v>-0.401489967220307</v>
      </c>
      <c r="J27" s="94">
        <f>VLOOKUP($A27,'YTD Raw Data'!$B:$Q,13,FALSE)</f>
        <v>-4.2752439334610797</v>
      </c>
      <c r="K27" s="73">
        <f>VLOOKUP($A27,'YTD Raw Data'!$B:$Q,14,FALSE)</f>
        <v>-4.9838923358549696</v>
      </c>
      <c r="L27" s="73">
        <f>VLOOKUP($A27,'YTD Raw Data'!$B:$Q,15,FALSE)</f>
        <v>-0.74029794539388105</v>
      </c>
      <c r="M27" s="76">
        <f>VLOOKUP($A27,'YTD Raw Data'!$B:$Q,16,FALSE)</f>
        <v>-4.6008744178266401</v>
      </c>
    </row>
    <row r="28" spans="1:13" x14ac:dyDescent="0.45">
      <c r="A28" s="87" t="s">
        <v>22</v>
      </c>
      <c r="B28" s="75">
        <f>VLOOKUP($A28,'YTD Raw Data'!$B:$Q,5,FALSE)</f>
        <v>63.446373895046399</v>
      </c>
      <c r="C28" s="94">
        <f>VLOOKUP($A28,'YTD Raw Data'!$B:$Q,6,FALSE)</f>
        <v>65.629309778158699</v>
      </c>
      <c r="D28" s="74">
        <f>VLOOKUP($A28,'YTD Raw Data'!$B:$Q,7,FALSE)</f>
        <v>150.85584083444201</v>
      </c>
      <c r="E28" s="97">
        <f>VLOOKUP($A28,'YTD Raw Data'!$B:$Q,8,FALSE)</f>
        <v>157.28873300945301</v>
      </c>
      <c r="F28" s="74">
        <f>VLOOKUP($A28,'YTD Raw Data'!$B:$Q,9,FALSE)</f>
        <v>95.712560818336598</v>
      </c>
      <c r="G28" s="105">
        <f>VLOOKUP($A28,'YTD Raw Data'!$B:$Q,10,FALSE)</f>
        <v>103.227509832915</v>
      </c>
      <c r="H28" s="73">
        <f>VLOOKUP($A28,'YTD Raw Data'!$B:$Q,11,FALSE)</f>
        <v>-3.3261600502749098</v>
      </c>
      <c r="I28" s="73">
        <f>VLOOKUP($A28,'YTD Raw Data'!$B:$Q,12,FALSE)</f>
        <v>-4.08986203393503</v>
      </c>
      <c r="J28" s="94">
        <f>VLOOKUP($A28,'YTD Raw Data'!$B:$Q,13,FALSE)</f>
        <v>-7.2799867271258298</v>
      </c>
      <c r="K28" s="73">
        <f>VLOOKUP($A28,'YTD Raw Data'!$B:$Q,14,FALSE)</f>
        <v>-6.9659555984806403</v>
      </c>
      <c r="L28" s="73">
        <f>VLOOKUP($A28,'YTD Raw Data'!$B:$Q,15,FALSE)</f>
        <v>0.33868753633695398</v>
      </c>
      <c r="M28" s="76">
        <f>VLOOKUP($A28,'YTD Raw Data'!$B:$Q,16,FALSE)</f>
        <v>-2.9987378034668501</v>
      </c>
    </row>
    <row r="29" spans="1:13" x14ac:dyDescent="0.45">
      <c r="A29" s="87" t="s">
        <v>23</v>
      </c>
      <c r="B29" s="75">
        <f>VLOOKUP($A29,'YTD Raw Data'!$B:$Q,5,FALSE)</f>
        <v>67.997226395469696</v>
      </c>
      <c r="C29" s="94">
        <f>VLOOKUP($A29,'YTD Raw Data'!$B:$Q,6,FALSE)</f>
        <v>68.4664998047393</v>
      </c>
      <c r="D29" s="74">
        <f>VLOOKUP($A29,'YTD Raw Data'!$B:$Q,7,FALSE)</f>
        <v>163.16523340381499</v>
      </c>
      <c r="E29" s="97">
        <f>VLOOKUP($A29,'YTD Raw Data'!$B:$Q,8,FALSE)</f>
        <v>161.00916020669999</v>
      </c>
      <c r="F29" s="74">
        <f>VLOOKUP($A29,'YTD Raw Data'!$B:$Q,9,FALSE)</f>
        <v>110.94783315628899</v>
      </c>
      <c r="G29" s="105">
        <f>VLOOKUP($A29,'YTD Raw Data'!$B:$Q,10,FALSE)</f>
        <v>110.237336358533</v>
      </c>
      <c r="H29" s="73">
        <f>VLOOKUP($A29,'YTD Raw Data'!$B:$Q,11,FALSE)</f>
        <v>-0.68540587091197003</v>
      </c>
      <c r="I29" s="73">
        <f>VLOOKUP($A29,'YTD Raw Data'!$B:$Q,12,FALSE)</f>
        <v>1.33909970982216</v>
      </c>
      <c r="J29" s="94">
        <f>VLOOKUP($A29,'YTD Raw Data'!$B:$Q,13,FALSE)</f>
        <v>0.64451557088171096</v>
      </c>
      <c r="K29" s="73">
        <f>VLOOKUP($A29,'YTD Raw Data'!$B:$Q,14,FALSE)</f>
        <v>0.18968252760089699</v>
      </c>
      <c r="L29" s="73">
        <f>VLOOKUP($A29,'YTD Raw Data'!$B:$Q,15,FALSE)</f>
        <v>-0.45192034628104899</v>
      </c>
      <c r="M29" s="76">
        <f>VLOOKUP($A29,'YTD Raw Data'!$B:$Q,16,FALSE)</f>
        <v>-1.1342287286077599</v>
      </c>
    </row>
    <row r="30" spans="1:13" x14ac:dyDescent="0.45">
      <c r="A30" s="87" t="s">
        <v>21</v>
      </c>
      <c r="B30" s="75">
        <f>VLOOKUP($A30,'YTD Raw Data'!$B:$Q,5,FALSE)</f>
        <v>64.479409104397007</v>
      </c>
      <c r="C30" s="94">
        <f>VLOOKUP($A30,'YTD Raw Data'!$B:$Q,6,FALSE)</f>
        <v>63.222116446305101</v>
      </c>
      <c r="D30" s="74">
        <f>VLOOKUP($A30,'YTD Raw Data'!$B:$Q,7,FALSE)</f>
        <v>152.78432874426099</v>
      </c>
      <c r="E30" s="97">
        <f>VLOOKUP($A30,'YTD Raw Data'!$B:$Q,8,FALSE)</f>
        <v>152.31500047785499</v>
      </c>
      <c r="F30" s="74">
        <f>VLOOKUP($A30,'YTD Raw Data'!$B:$Q,9,FALSE)</f>
        <v>98.514432378419102</v>
      </c>
      <c r="G30" s="105">
        <f>VLOOKUP($A30,'YTD Raw Data'!$B:$Q,10,FALSE)</f>
        <v>96.296766967300002</v>
      </c>
      <c r="H30" s="73">
        <f>VLOOKUP($A30,'YTD Raw Data'!$B:$Q,11,FALSE)</f>
        <v>1.98869118714131</v>
      </c>
      <c r="I30" s="73">
        <f>VLOOKUP($A30,'YTD Raw Data'!$B:$Q,12,FALSE)</f>
        <v>0.30813003639396203</v>
      </c>
      <c r="J30" s="94">
        <f>VLOOKUP($A30,'YTD Raw Data'!$B:$Q,13,FALSE)</f>
        <v>2.3029489784139798</v>
      </c>
      <c r="K30" s="73">
        <f>VLOOKUP($A30,'YTD Raw Data'!$B:$Q,14,FALSE)</f>
        <v>2.4588565072594699</v>
      </c>
      <c r="L30" s="73">
        <f>VLOOKUP($A30,'YTD Raw Data'!$B:$Q,15,FALSE)</f>
        <v>0.15239788334781201</v>
      </c>
      <c r="M30" s="76">
        <f>VLOOKUP($A30,'YTD Raw Data'!$B:$Q,16,FALSE)</f>
        <v>2.1441197937646499</v>
      </c>
    </row>
    <row r="31" spans="1:13" x14ac:dyDescent="0.45">
      <c r="A31" s="87" t="s">
        <v>24</v>
      </c>
      <c r="B31" s="75">
        <f>VLOOKUP($A31,'YTD Raw Data'!$B:$Q,5,FALSE)</f>
        <v>60.6762831310336</v>
      </c>
      <c r="C31" s="94">
        <f>VLOOKUP($A31,'YTD Raw Data'!$B:$Q,6,FALSE)</f>
        <v>61.151875111940498</v>
      </c>
      <c r="D31" s="74">
        <f>VLOOKUP($A31,'YTD Raw Data'!$B:$Q,7,FALSE)</f>
        <v>102.369174552133</v>
      </c>
      <c r="E31" s="97">
        <f>VLOOKUP($A31,'YTD Raw Data'!$B:$Q,8,FALSE)</f>
        <v>101.290746353499</v>
      </c>
      <c r="F31" s="74">
        <f>VLOOKUP($A31,'YTD Raw Data'!$B:$Q,9,FALSE)</f>
        <v>62.113810190154503</v>
      </c>
      <c r="G31" s="105">
        <f>VLOOKUP($A31,'YTD Raw Data'!$B:$Q,10,FALSE)</f>
        <v>61.941190710044602</v>
      </c>
      <c r="H31" s="73">
        <f>VLOOKUP($A31,'YTD Raw Data'!$B:$Q,11,FALSE)</f>
        <v>-0.77772264552189496</v>
      </c>
      <c r="I31" s="73">
        <f>VLOOKUP($A31,'YTD Raw Data'!$B:$Q,12,FALSE)</f>
        <v>1.06468580542377</v>
      </c>
      <c r="J31" s="94">
        <f>VLOOKUP($A31,'YTD Raw Data'!$B:$Q,13,FALSE)</f>
        <v>0.27868285728944198</v>
      </c>
      <c r="K31" s="73">
        <f>VLOOKUP($A31,'YTD Raw Data'!$B:$Q,14,FALSE)</f>
        <v>4.0473725545610302</v>
      </c>
      <c r="L31" s="73">
        <f>VLOOKUP($A31,'YTD Raw Data'!$B:$Q,15,FALSE)</f>
        <v>3.7582161930018101</v>
      </c>
      <c r="M31" s="76">
        <f>VLOOKUP($A31,'YTD Raw Data'!$B:$Q,16,FALSE)</f>
        <v>2.9512650490792698</v>
      </c>
    </row>
    <row r="32" spans="1:13" x14ac:dyDescent="0.45">
      <c r="A32" s="87" t="s">
        <v>25</v>
      </c>
      <c r="B32" s="75">
        <f>VLOOKUP($A32,'YTD Raw Data'!$B:$Q,5,FALSE)</f>
        <v>71.539276321284007</v>
      </c>
      <c r="C32" s="94">
        <f>VLOOKUP($A32,'YTD Raw Data'!$B:$Q,6,FALSE)</f>
        <v>72.478877181009395</v>
      </c>
      <c r="D32" s="74">
        <f>VLOOKUP($A32,'YTD Raw Data'!$B:$Q,7,FALSE)</f>
        <v>135.98367860277301</v>
      </c>
      <c r="E32" s="97">
        <f>VLOOKUP($A32,'YTD Raw Data'!$B:$Q,8,FALSE)</f>
        <v>130.97186579568299</v>
      </c>
      <c r="F32" s="74">
        <f>VLOOKUP($A32,'YTD Raw Data'!$B:$Q,9,FALSE)</f>
        <v>97.281739587485205</v>
      </c>
      <c r="G32" s="105">
        <f>VLOOKUP($A32,'YTD Raw Data'!$B:$Q,10,FALSE)</f>
        <v>94.926937751729895</v>
      </c>
      <c r="H32" s="73">
        <f>VLOOKUP($A32,'YTD Raw Data'!$B:$Q,11,FALSE)</f>
        <v>-1.2963788848147</v>
      </c>
      <c r="I32" s="73">
        <f>VLOOKUP($A32,'YTD Raw Data'!$B:$Q,12,FALSE)</f>
        <v>3.82663312967445</v>
      </c>
      <c r="J32" s="94">
        <f>VLOOKUP($A32,'YTD Raw Data'!$B:$Q,13,FALSE)</f>
        <v>2.4806465809673202</v>
      </c>
      <c r="K32" s="73">
        <f>VLOOKUP($A32,'YTD Raw Data'!$B:$Q,14,FALSE)</f>
        <v>6.5928858461064799</v>
      </c>
      <c r="L32" s="73">
        <f>VLOOKUP($A32,'YTD Raw Data'!$B:$Q,15,FALSE)</f>
        <v>4.0126983994877303</v>
      </c>
      <c r="M32" s="76">
        <f>VLOOKUP($A32,'YTD Raw Data'!$B:$Q,16,FALSE)</f>
        <v>2.6642997399107702</v>
      </c>
    </row>
    <row r="33" spans="1:13" x14ac:dyDescent="0.45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45">
      <c r="A34" s="85" t="s">
        <v>15</v>
      </c>
      <c r="B34" s="75">
        <f>VLOOKUP($A34,'YTD Raw Data'!$B:$Q,5,FALSE)</f>
        <v>62.027859189019601</v>
      </c>
      <c r="C34" s="94">
        <f>VLOOKUP($A34,'YTD Raw Data'!$B:$Q,6,FALSE)</f>
        <v>61.508311765615602</v>
      </c>
      <c r="D34" s="74">
        <f>VLOOKUP($A34,'YTD Raw Data'!$B:$Q,7,FALSE)</f>
        <v>130.59803835152499</v>
      </c>
      <c r="E34" s="97">
        <f>VLOOKUP($A34,'YTD Raw Data'!$B:$Q,8,FALSE)</f>
        <v>129.90430163714399</v>
      </c>
      <c r="F34" s="74">
        <f>VLOOKUP($A34,'YTD Raw Data'!$B:$Q,9,FALSE)</f>
        <v>81.007167332305897</v>
      </c>
      <c r="G34" s="105">
        <f>VLOOKUP($A34,'YTD Raw Data'!$B:$Q,10,FALSE)</f>
        <v>79.901942847920296</v>
      </c>
      <c r="H34" s="73">
        <f>VLOOKUP($A34,'YTD Raw Data'!$B:$Q,11,FALSE)</f>
        <v>0.84467839953700097</v>
      </c>
      <c r="I34" s="73">
        <f>VLOOKUP($A34,'YTD Raw Data'!$B:$Q,12,FALSE)</f>
        <v>0.53403675293133301</v>
      </c>
      <c r="J34" s="94">
        <f>VLOOKUP($A34,'YTD Raw Data'!$B:$Q,13,FALSE)</f>
        <v>1.38322604556593</v>
      </c>
      <c r="K34" s="73">
        <f>VLOOKUP($A34,'YTD Raw Data'!$B:$Q,14,FALSE)</f>
        <v>0.82236164823536595</v>
      </c>
      <c r="L34" s="73">
        <f>VLOOKUP($A34,'YTD Raw Data'!$B:$Q,15,FALSE)</f>
        <v>-0.55321222179149399</v>
      </c>
      <c r="M34" s="76">
        <f>VLOOKUP($A34,'YTD Raw Data'!$B:$Q,16,FALSE)</f>
        <v>0.286793313604436</v>
      </c>
    </row>
    <row r="35" spans="1:13" x14ac:dyDescent="0.45">
      <c r="A35" s="87" t="s">
        <v>30</v>
      </c>
      <c r="B35" s="75">
        <f>VLOOKUP($A35,'YTD Raw Data'!$B:$Q,5,FALSE)</f>
        <v>69.749192183412802</v>
      </c>
      <c r="C35" s="94">
        <f>VLOOKUP($A35,'YTD Raw Data'!$B:$Q,6,FALSE)</f>
        <v>68.133396306856099</v>
      </c>
      <c r="D35" s="74">
        <f>VLOOKUP($A35,'YTD Raw Data'!$B:$Q,7,FALSE)</f>
        <v>102.40890461694499</v>
      </c>
      <c r="E35" s="97">
        <f>VLOOKUP($A35,'YTD Raw Data'!$B:$Q,8,FALSE)</f>
        <v>103.01143559047</v>
      </c>
      <c r="F35" s="74">
        <f>VLOOKUP($A35,'YTD Raw Data'!$B:$Q,9,FALSE)</f>
        <v>71.429383694201306</v>
      </c>
      <c r="G35" s="105">
        <f>VLOOKUP($A35,'YTD Raw Data'!$B:$Q,10,FALSE)</f>
        <v>70.185189652237</v>
      </c>
      <c r="H35" s="73">
        <f>VLOOKUP($A35,'YTD Raw Data'!$B:$Q,11,FALSE)</f>
        <v>2.3715181748455998</v>
      </c>
      <c r="I35" s="73">
        <f>VLOOKUP($A35,'YTD Raw Data'!$B:$Q,12,FALSE)</f>
        <v>-0.58491658724192996</v>
      </c>
      <c r="J35" s="94">
        <f>VLOOKUP($A35,'YTD Raw Data'!$B:$Q,13,FALSE)</f>
        <v>1.77273018442954</v>
      </c>
      <c r="K35" s="73">
        <f>VLOOKUP($A35,'YTD Raw Data'!$B:$Q,14,FALSE)</f>
        <v>2.9925539554318701</v>
      </c>
      <c r="L35" s="73">
        <f>VLOOKUP($A35,'YTD Raw Data'!$B:$Q,15,FALSE)</f>
        <v>1.1985762480694</v>
      </c>
      <c r="M35" s="76">
        <f>VLOOKUP($A35,'YTD Raw Data'!$B:$Q,16,FALSE)</f>
        <v>3.5985188764773501</v>
      </c>
    </row>
    <row r="36" spans="1:13" x14ac:dyDescent="0.45">
      <c r="A36" s="87" t="s">
        <v>29</v>
      </c>
      <c r="B36" s="75">
        <f>VLOOKUP($A36,'YTD Raw Data'!$B:$Q,5,FALSE)</f>
        <v>65.194894723674594</v>
      </c>
      <c r="C36" s="94">
        <f>VLOOKUP($A36,'YTD Raw Data'!$B:$Q,6,FALSE)</f>
        <v>63.782716352628199</v>
      </c>
      <c r="D36" s="74">
        <f>VLOOKUP($A36,'YTD Raw Data'!$B:$Q,7,FALSE)</f>
        <v>94.539978879923396</v>
      </c>
      <c r="E36" s="97">
        <f>VLOOKUP($A36,'YTD Raw Data'!$B:$Q,8,FALSE)</f>
        <v>97.286936787598194</v>
      </c>
      <c r="F36" s="74">
        <f>VLOOKUP($A36,'YTD Raw Data'!$B:$Q,9,FALSE)</f>
        <v>61.635239702550301</v>
      </c>
      <c r="G36" s="105">
        <f>VLOOKUP($A36,'YTD Raw Data'!$B:$Q,10,FALSE)</f>
        <v>62.052250939394497</v>
      </c>
      <c r="H36" s="73">
        <f>VLOOKUP($A36,'YTD Raw Data'!$B:$Q,11,FALSE)</f>
        <v>2.2140455154637899</v>
      </c>
      <c r="I36" s="73">
        <f>VLOOKUP($A36,'YTD Raw Data'!$B:$Q,12,FALSE)</f>
        <v>-2.8235629554993902</v>
      </c>
      <c r="J36" s="94">
        <f>VLOOKUP($A36,'YTD Raw Data'!$B:$Q,13,FALSE)</f>
        <v>-0.67203240902813899</v>
      </c>
      <c r="K36" s="73">
        <f>VLOOKUP($A36,'YTD Raw Data'!$B:$Q,14,FALSE)</f>
        <v>-1.5537897236765901</v>
      </c>
      <c r="L36" s="73">
        <f>VLOOKUP($A36,'YTD Raw Data'!$B:$Q,15,FALSE)</f>
        <v>-0.88772310159359502</v>
      </c>
      <c r="M36" s="76">
        <f>VLOOKUP($A36,'YTD Raw Data'!$B:$Q,16,FALSE)</f>
        <v>1.30666782034962</v>
      </c>
    </row>
    <row r="37" spans="1:13" x14ac:dyDescent="0.45">
      <c r="A37" s="87" t="s">
        <v>28</v>
      </c>
      <c r="B37" s="75">
        <f>VLOOKUP($A37,'YTD Raw Data'!$B:$Q,5,FALSE)</f>
        <v>65.6284108338902</v>
      </c>
      <c r="C37" s="94">
        <f>VLOOKUP($A37,'YTD Raw Data'!$B:$Q,6,FALSE)</f>
        <v>65.543633414005896</v>
      </c>
      <c r="D37" s="74">
        <f>VLOOKUP($A37,'YTD Raw Data'!$B:$Q,7,FALSE)</f>
        <v>123.906436438545</v>
      </c>
      <c r="E37" s="97">
        <f>VLOOKUP($A37,'YTD Raw Data'!$B:$Q,8,FALSE)</f>
        <v>122.25260906859501</v>
      </c>
      <c r="F37" s="74">
        <f>VLOOKUP($A37,'YTD Raw Data'!$B:$Q,9,FALSE)</f>
        <v>81.317825155522002</v>
      </c>
      <c r="G37" s="105">
        <f>VLOOKUP($A37,'YTD Raw Data'!$B:$Q,10,FALSE)</f>
        <v>80.1288019269778</v>
      </c>
      <c r="H37" s="73">
        <f>VLOOKUP($A37,'YTD Raw Data'!$B:$Q,11,FALSE)</f>
        <v>0.12934501105365401</v>
      </c>
      <c r="I37" s="73">
        <f>VLOOKUP($A37,'YTD Raw Data'!$B:$Q,12,FALSE)</f>
        <v>1.35279515304473</v>
      </c>
      <c r="J37" s="94">
        <f>VLOOKUP($A37,'YTD Raw Data'!$B:$Q,13,FALSE)</f>
        <v>1.48388993713863</v>
      </c>
      <c r="K37" s="73">
        <f>VLOOKUP($A37,'YTD Raw Data'!$B:$Q,14,FALSE)</f>
        <v>1.8159543569558301</v>
      </c>
      <c r="L37" s="73">
        <f>VLOOKUP($A37,'YTD Raw Data'!$B:$Q,15,FALSE)</f>
        <v>0.32720899841629397</v>
      </c>
      <c r="M37" s="76">
        <f>VLOOKUP($A37,'YTD Raw Data'!$B:$Q,16,FALSE)</f>
        <v>0.45697723798511902</v>
      </c>
    </row>
    <row r="38" spans="1:13" x14ac:dyDescent="0.45">
      <c r="A38" s="87" t="s">
        <v>27</v>
      </c>
      <c r="B38" s="75">
        <f>VLOOKUP($A38,'YTD Raw Data'!$B:$Q,5,FALSE)</f>
        <v>61.142527132980099</v>
      </c>
      <c r="C38" s="94">
        <f>VLOOKUP($A38,'YTD Raw Data'!$B:$Q,6,FALSE)</f>
        <v>60.827258973262801</v>
      </c>
      <c r="D38" s="74">
        <f>VLOOKUP($A38,'YTD Raw Data'!$B:$Q,7,FALSE)</f>
        <v>163.78404034805399</v>
      </c>
      <c r="E38" s="97">
        <f>VLOOKUP($A38,'YTD Raw Data'!$B:$Q,8,FALSE)</f>
        <v>160.48721849985699</v>
      </c>
      <c r="F38" s="74">
        <f>VLOOKUP($A38,'YTD Raw Data'!$B:$Q,9,FALSE)</f>
        <v>100.1417013093</v>
      </c>
      <c r="G38" s="105">
        <f>VLOOKUP($A38,'YTD Raw Data'!$B:$Q,10,FALSE)</f>
        <v>97.619976015894395</v>
      </c>
      <c r="H38" s="73">
        <f>VLOOKUP($A38,'YTD Raw Data'!$B:$Q,11,FALSE)</f>
        <v>0.51830078329826001</v>
      </c>
      <c r="I38" s="73">
        <f>VLOOKUP($A38,'YTD Raw Data'!$B:$Q,12,FALSE)</f>
        <v>2.0542582013781101</v>
      </c>
      <c r="J38" s="94">
        <f>VLOOKUP($A38,'YTD Raw Data'!$B:$Q,13,FALSE)</f>
        <v>2.5832062210250801</v>
      </c>
      <c r="K38" s="73">
        <f>VLOOKUP($A38,'YTD Raw Data'!$B:$Q,14,FALSE)</f>
        <v>1.9731769292811701</v>
      </c>
      <c r="L38" s="73">
        <f>VLOOKUP($A38,'YTD Raw Data'!$B:$Q,15,FALSE)</f>
        <v>-0.59466779623708599</v>
      </c>
      <c r="M38" s="76">
        <f>VLOOKUP($A38,'YTD Raw Data'!$B:$Q,16,FALSE)</f>
        <v>-7.9449180784744597E-2</v>
      </c>
    </row>
    <row r="39" spans="1:13" x14ac:dyDescent="0.45">
      <c r="A39" s="87" t="s">
        <v>26</v>
      </c>
      <c r="B39" s="75">
        <f>VLOOKUP($A39,'YTD Raw Data'!$B:$Q,5,FALSE)</f>
        <v>52.041947322181898</v>
      </c>
      <c r="C39" s="94">
        <f>VLOOKUP($A39,'YTD Raw Data'!$B:$Q,6,FALSE)</f>
        <v>52.762152342009998</v>
      </c>
      <c r="D39" s="74">
        <f>VLOOKUP($A39,'YTD Raw Data'!$B:$Q,7,FALSE)</f>
        <v>143.01804257775501</v>
      </c>
      <c r="E39" s="97">
        <f>VLOOKUP($A39,'YTD Raw Data'!$B:$Q,8,FALSE)</f>
        <v>141.062990323788</v>
      </c>
      <c r="F39" s="74">
        <f>VLOOKUP($A39,'YTD Raw Data'!$B:$Q,9,FALSE)</f>
        <v>74.429374379531197</v>
      </c>
      <c r="G39" s="105">
        <f>VLOOKUP($A39,'YTD Raw Data'!$B:$Q,10,FALSE)</f>
        <v>74.427869852832103</v>
      </c>
      <c r="H39" s="73">
        <f>VLOOKUP($A39,'YTD Raw Data'!$B:$Q,11,FALSE)</f>
        <v>-1.36500310897041</v>
      </c>
      <c r="I39" s="73">
        <f>VLOOKUP($A39,'YTD Raw Data'!$B:$Q,12,FALSE)</f>
        <v>1.3859427263519599</v>
      </c>
      <c r="J39" s="94">
        <f>VLOOKUP($A39,'YTD Raw Data'!$B:$Q,13,FALSE)</f>
        <v>2.0214560782951E-3</v>
      </c>
      <c r="K39" s="73">
        <f>VLOOKUP($A39,'YTD Raw Data'!$B:$Q,14,FALSE)</f>
        <v>-2.1161604177721798</v>
      </c>
      <c r="L39" s="73">
        <f>VLOOKUP($A39,'YTD Raw Data'!$B:$Q,15,FALSE)</f>
        <v>-2.11813905659977</v>
      </c>
      <c r="M39" s="76">
        <f>VLOOKUP($A39,'YTD Raw Data'!$B:$Q,16,FALSE)</f>
        <v>-3.4542295015952802</v>
      </c>
    </row>
    <row r="40" spans="1:13" x14ac:dyDescent="0.45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45">
      <c r="A41" s="85" t="s">
        <v>17</v>
      </c>
      <c r="B41" s="75">
        <f>VLOOKUP($A41,'YTD Raw Data'!$B:$Q,5,FALSE)</f>
        <v>56.7772401097277</v>
      </c>
      <c r="C41" s="94">
        <f>VLOOKUP($A41,'YTD Raw Data'!$B:$Q,6,FALSE)</f>
        <v>56.668930505745301</v>
      </c>
      <c r="D41" s="74">
        <f>VLOOKUP($A41,'YTD Raw Data'!$B:$Q,7,FALSE)</f>
        <v>124.33245142192899</v>
      </c>
      <c r="E41" s="97">
        <f>VLOOKUP($A41,'YTD Raw Data'!$B:$Q,8,FALSE)</f>
        <v>122.304415653923</v>
      </c>
      <c r="F41" s="74">
        <f>VLOOKUP($A41,'YTD Raw Data'!$B:$Q,9,FALSE)</f>
        <v>70.592534478139598</v>
      </c>
      <c r="G41" s="105">
        <f>VLOOKUP($A41,'YTD Raw Data'!$B:$Q,10,FALSE)</f>
        <v>69.308604312379799</v>
      </c>
      <c r="H41" s="73">
        <f>VLOOKUP($A41,'YTD Raw Data'!$B:$Q,11,FALSE)</f>
        <v>0.19112695972162599</v>
      </c>
      <c r="I41" s="73">
        <f>VLOOKUP($A41,'YTD Raw Data'!$B:$Q,12,FALSE)</f>
        <v>1.6581868750714399</v>
      </c>
      <c r="J41" s="94">
        <f>VLOOKUP($A41,'YTD Raw Data'!$B:$Q,13,FALSE)</f>
        <v>1.85248307695389</v>
      </c>
      <c r="K41" s="73">
        <f>VLOOKUP($A41,'YTD Raw Data'!$B:$Q,14,FALSE)</f>
        <v>3.6378326736141902</v>
      </c>
      <c r="L41" s="73">
        <f>VLOOKUP($A41,'YTD Raw Data'!$B:$Q,15,FALSE)</f>
        <v>1.7528778314725899</v>
      </c>
      <c r="M41" s="76">
        <f>VLOOKUP($A41,'YTD Raw Data'!$B:$Q,16,FALSE)</f>
        <v>1.9473550133011399</v>
      </c>
    </row>
    <row r="42" spans="1:13" x14ac:dyDescent="0.45">
      <c r="A42" s="87" t="s">
        <v>46</v>
      </c>
      <c r="B42" s="75">
        <f>VLOOKUP($A42,'YTD Raw Data'!$B:$Q,5,FALSE)</f>
        <v>51.779264146178598</v>
      </c>
      <c r="C42" s="94">
        <f>VLOOKUP($A42,'YTD Raw Data'!$B:$Q,6,FALSE)</f>
        <v>51.882530504149898</v>
      </c>
      <c r="D42" s="74">
        <f>VLOOKUP($A42,'YTD Raw Data'!$B:$Q,7,FALSE)</f>
        <v>122.474447908694</v>
      </c>
      <c r="E42" s="97">
        <f>VLOOKUP($A42,'YTD Raw Data'!$B:$Q,8,FALSE)</f>
        <v>118.05267455760099</v>
      </c>
      <c r="F42" s="74">
        <f>VLOOKUP($A42,'YTD Raw Data'!$B:$Q,9,FALSE)</f>
        <v>63.416367894216997</v>
      </c>
      <c r="G42" s="105">
        <f>VLOOKUP($A42,'YTD Raw Data'!$B:$Q,10,FALSE)</f>
        <v>61.2487148883123</v>
      </c>
      <c r="H42" s="73">
        <f>VLOOKUP($A42,'YTD Raw Data'!$B:$Q,11,FALSE)</f>
        <v>-0.19903878428409599</v>
      </c>
      <c r="I42" s="73">
        <f>VLOOKUP($A42,'YTD Raw Data'!$B:$Q,12,FALSE)</f>
        <v>3.7455935392095299</v>
      </c>
      <c r="J42" s="94">
        <f>VLOOKUP($A42,'YTD Raw Data'!$B:$Q,13,FALSE)</f>
        <v>3.5390995710807598</v>
      </c>
      <c r="K42" s="73">
        <f>VLOOKUP($A42,'YTD Raw Data'!$B:$Q,14,FALSE)</f>
        <v>3.9874527305986298</v>
      </c>
      <c r="L42" s="73">
        <f>VLOOKUP($A42,'YTD Raw Data'!$B:$Q,15,FALSE)</f>
        <v>0.43302787195871301</v>
      </c>
      <c r="M42" s="76">
        <f>VLOOKUP($A42,'YTD Raw Data'!$B:$Q,16,FALSE)</f>
        <v>0.23312719426265899</v>
      </c>
    </row>
    <row r="43" spans="1:13" x14ac:dyDescent="0.45">
      <c r="A43" s="87" t="s">
        <v>84</v>
      </c>
      <c r="B43" s="75">
        <f>VLOOKUP($A43,'YTD Raw Data'!$B:$Q,5,FALSE)</f>
        <v>54.251356112309203</v>
      </c>
      <c r="C43" s="94">
        <f>VLOOKUP($A43,'YTD Raw Data'!$B:$Q,6,FALSE)</f>
        <v>55.191520706461198</v>
      </c>
      <c r="D43" s="74">
        <f>VLOOKUP($A43,'YTD Raw Data'!$B:$Q,7,FALSE)</f>
        <v>105.60764021835</v>
      </c>
      <c r="E43" s="97">
        <f>VLOOKUP($A43,'YTD Raw Data'!$B:$Q,8,FALSE)</f>
        <v>106.993412864532</v>
      </c>
      <c r="F43" s="74">
        <f>VLOOKUP($A43,'YTD Raw Data'!$B:$Q,9,FALSE)</f>
        <v>57.293576976663601</v>
      </c>
      <c r="G43" s="105">
        <f>VLOOKUP($A43,'YTD Raw Data'!$B:$Q,10,FALSE)</f>
        <v>59.051291615678203</v>
      </c>
      <c r="H43" s="73">
        <f>VLOOKUP($A43,'YTD Raw Data'!$B:$Q,11,FALSE)</f>
        <v>-1.7034583974452799</v>
      </c>
      <c r="I43" s="73">
        <f>VLOOKUP($A43,'YTD Raw Data'!$B:$Q,12,FALSE)</f>
        <v>-1.29519435737307</v>
      </c>
      <c r="J43" s="94">
        <f>VLOOKUP($A43,'YTD Raw Data'!$B:$Q,13,FALSE)</f>
        <v>-2.9765896577744502</v>
      </c>
      <c r="K43" s="73">
        <f>VLOOKUP($A43,'YTD Raw Data'!$B:$Q,14,FALSE)</f>
        <v>-1.97337624151557</v>
      </c>
      <c r="L43" s="73">
        <f>VLOOKUP($A43,'YTD Raw Data'!$B:$Q,15,FALSE)</f>
        <v>1.0339910880480201</v>
      </c>
      <c r="M43" s="76">
        <f>VLOOKUP($A43,'YTD Raw Data'!$B:$Q,16,FALSE)</f>
        <v>-0.68708091741544697</v>
      </c>
    </row>
    <row r="44" spans="1:13" x14ac:dyDescent="0.45">
      <c r="A44" s="87" t="s">
        <v>37</v>
      </c>
      <c r="B44" s="75">
        <f>VLOOKUP($A44,'YTD Raw Data'!$B:$Q,5,FALSE)</f>
        <v>58.592126264539999</v>
      </c>
      <c r="C44" s="94">
        <f>VLOOKUP($A44,'YTD Raw Data'!$B:$Q,6,FALSE)</f>
        <v>55.150595566836202</v>
      </c>
      <c r="D44" s="74">
        <f>VLOOKUP($A44,'YTD Raw Data'!$B:$Q,7,FALSE)</f>
        <v>108.99349894294301</v>
      </c>
      <c r="E44" s="97">
        <f>VLOOKUP($A44,'YTD Raw Data'!$B:$Q,8,FALSE)</f>
        <v>106.747783558192</v>
      </c>
      <c r="F44" s="74">
        <f>VLOOKUP($A44,'YTD Raw Data'!$B:$Q,9,FALSE)</f>
        <v>63.861608520789503</v>
      </c>
      <c r="G44" s="105">
        <f>VLOOKUP($A44,'YTD Raw Data'!$B:$Q,10,FALSE)</f>
        <v>58.8720383867404</v>
      </c>
      <c r="H44" s="73">
        <f>VLOOKUP($A44,'YTD Raw Data'!$B:$Q,11,FALSE)</f>
        <v>6.2402421267292398</v>
      </c>
      <c r="I44" s="73">
        <f>VLOOKUP($A44,'YTD Raw Data'!$B:$Q,12,FALSE)</f>
        <v>2.1037583263045101</v>
      </c>
      <c r="J44" s="94">
        <f>VLOOKUP($A44,'YTD Raw Data'!$B:$Q,13,FALSE)</f>
        <v>8.4752800663563796</v>
      </c>
      <c r="K44" s="103">
        <f>VLOOKUP($A44,'YTD Raw Data'!$B:$Q,14,FALSE)</f>
        <v>11.006765080772</v>
      </c>
      <c r="L44" s="73">
        <f>VLOOKUP($A44,'YTD Raw Data'!$B:$Q,15,FALSE)</f>
        <v>2.3336976063736001</v>
      </c>
      <c r="M44" s="76">
        <f>VLOOKUP($A44,'YTD Raw Data'!$B:$Q,16,FALSE)</f>
        <v>8.7195681142462398</v>
      </c>
    </row>
    <row r="45" spans="1:13" x14ac:dyDescent="0.45">
      <c r="A45" s="87" t="s">
        <v>35</v>
      </c>
      <c r="B45" s="75">
        <f>VLOOKUP($A45,'YTD Raw Data'!$B:$Q,5,FALSE)</f>
        <v>63.014761679459902</v>
      </c>
      <c r="C45" s="94">
        <f>VLOOKUP($A45,'YTD Raw Data'!$B:$Q,6,FALSE)</f>
        <v>62.872294877567597</v>
      </c>
      <c r="D45" s="74">
        <f>VLOOKUP($A45,'YTD Raw Data'!$B:$Q,7,FALSE)</f>
        <v>177.47236566223501</v>
      </c>
      <c r="E45" s="97">
        <f>VLOOKUP($A45,'YTD Raw Data'!$B:$Q,8,FALSE)</f>
        <v>176.408063908765</v>
      </c>
      <c r="F45" s="74">
        <f>VLOOKUP($A45,'YTD Raw Data'!$B:$Q,9,FALSE)</f>
        <v>111.83378826895699</v>
      </c>
      <c r="G45" s="105">
        <f>VLOOKUP($A45,'YTD Raw Data'!$B:$Q,10,FALSE)</f>
        <v>110.911798128527</v>
      </c>
      <c r="H45" s="73">
        <f>VLOOKUP($A45,'YTD Raw Data'!$B:$Q,11,FALSE)</f>
        <v>0.22659710794663199</v>
      </c>
      <c r="I45" s="73">
        <f>VLOOKUP($A45,'YTD Raw Data'!$B:$Q,12,FALSE)</f>
        <v>0.60331808528893505</v>
      </c>
      <c r="J45" s="94">
        <f>VLOOKUP($A45,'YTD Raw Data'!$B:$Q,13,FALSE)</f>
        <v>0.83128229456855096</v>
      </c>
      <c r="K45" s="73">
        <f>VLOOKUP($A45,'YTD Raw Data'!$B:$Q,14,FALSE)</f>
        <v>3.8586626579891399</v>
      </c>
      <c r="L45" s="73">
        <f>VLOOKUP($A45,'YTD Raw Data'!$B:$Q,15,FALSE)</f>
        <v>3.0024217628973502</v>
      </c>
      <c r="M45" s="76">
        <f>VLOOKUP($A45,'YTD Raw Data'!$B:$Q,16,FALSE)</f>
        <v>3.2358222717270699</v>
      </c>
    </row>
    <row r="46" spans="1:13" x14ac:dyDescent="0.45">
      <c r="A46" s="87" t="s">
        <v>34</v>
      </c>
      <c r="B46" s="75">
        <f>VLOOKUP($A46,'YTD Raw Data'!$B:$Q,5,FALSE)</f>
        <v>60.731501664790201</v>
      </c>
      <c r="C46" s="94">
        <f>VLOOKUP($A46,'YTD Raw Data'!$B:$Q,6,FALSE)</f>
        <v>61.182602324408698</v>
      </c>
      <c r="D46" s="74">
        <f>VLOOKUP($A46,'YTD Raw Data'!$B:$Q,7,FALSE)</f>
        <v>112.439543212437</v>
      </c>
      <c r="E46" s="97">
        <f>VLOOKUP($A46,'YTD Raw Data'!$B:$Q,8,FALSE)</f>
        <v>110.09033719364599</v>
      </c>
      <c r="F46" s="74">
        <f>VLOOKUP($A46,'YTD Raw Data'!$B:$Q,9,FALSE)</f>
        <v>68.286223057944198</v>
      </c>
      <c r="G46" s="105">
        <f>VLOOKUP($A46,'YTD Raw Data'!$B:$Q,10,FALSE)</f>
        <v>67.356133202789195</v>
      </c>
      <c r="H46" s="73">
        <f>VLOOKUP($A46,'YTD Raw Data'!$B:$Q,11,FALSE)</f>
        <v>-0.737302178201939</v>
      </c>
      <c r="I46" s="73">
        <f>VLOOKUP($A46,'YTD Raw Data'!$B:$Q,12,FALSE)</f>
        <v>2.13388938455107</v>
      </c>
      <c r="J46" s="94">
        <f>VLOOKUP($A46,'YTD Raw Data'!$B:$Q,13,FALSE)</f>
        <v>1.3808539934364199</v>
      </c>
      <c r="K46" s="73">
        <f>VLOOKUP($A46,'YTD Raw Data'!$B:$Q,14,FALSE)</f>
        <v>5.3332412074101097</v>
      </c>
      <c r="L46" s="73">
        <f>VLOOKUP($A46,'YTD Raw Data'!$B:$Q,15,FALSE)</f>
        <v>3.8985538770758099</v>
      </c>
      <c r="M46" s="76">
        <f>VLOOKUP($A46,'YTD Raw Data'!$B:$Q,16,FALSE)</f>
        <v>3.1325075762198198</v>
      </c>
    </row>
    <row r="47" spans="1:13" x14ac:dyDescent="0.45">
      <c r="A47" s="87" t="s">
        <v>39</v>
      </c>
      <c r="B47" s="75">
        <f>VLOOKUP($A47,'YTD Raw Data'!$B:$Q,5,FALSE)</f>
        <v>57.208251293257298</v>
      </c>
      <c r="C47" s="94">
        <f>VLOOKUP($A47,'YTD Raw Data'!$B:$Q,6,FALSE)</f>
        <v>55.760699118614703</v>
      </c>
      <c r="D47" s="74">
        <f>VLOOKUP($A47,'YTD Raw Data'!$B:$Q,7,FALSE)</f>
        <v>122.957874522357</v>
      </c>
      <c r="E47" s="97">
        <f>VLOOKUP($A47,'YTD Raw Data'!$B:$Q,8,FALSE)</f>
        <v>120.749637545483</v>
      </c>
      <c r="F47" s="74">
        <f>VLOOKUP($A47,'YTD Raw Data'!$B:$Q,9,FALSE)</f>
        <v>70.342049841598396</v>
      </c>
      <c r="G47" s="105">
        <f>VLOOKUP($A47,'YTD Raw Data'!$B:$Q,10,FALSE)</f>
        <v>67.330842078555094</v>
      </c>
      <c r="H47" s="73">
        <f>VLOOKUP($A47,'YTD Raw Data'!$B:$Q,11,FALSE)</f>
        <v>2.5960079366354099</v>
      </c>
      <c r="I47" s="73">
        <f>VLOOKUP($A47,'YTD Raw Data'!$B:$Q,12,FALSE)</f>
        <v>1.82877317212812</v>
      </c>
      <c r="J47" s="94">
        <f>VLOOKUP($A47,'YTD Raw Data'!$B:$Q,13,FALSE)</f>
        <v>4.4722562054550403</v>
      </c>
      <c r="K47" s="73">
        <f>VLOOKUP($A47,'YTD Raw Data'!$B:$Q,14,FALSE)</f>
        <v>6.11162461018806</v>
      </c>
      <c r="L47" s="73">
        <f>VLOOKUP($A47,'YTD Raw Data'!$B:$Q,15,FALSE)</f>
        <v>1.5691901986964301</v>
      </c>
      <c r="M47" s="76">
        <f>VLOOKUP($A47,'YTD Raw Data'!$B:$Q,16,FALSE)</f>
        <v>4.2059344374308996</v>
      </c>
    </row>
    <row r="48" spans="1:13" x14ac:dyDescent="0.45">
      <c r="A48" s="87" t="s">
        <v>38</v>
      </c>
      <c r="B48" s="75">
        <f>VLOOKUP($A48,'YTD Raw Data'!$B:$Q,5,FALSE)</f>
        <v>53.845961370673102</v>
      </c>
      <c r="C48" s="94">
        <f>VLOOKUP($A48,'YTD Raw Data'!$B:$Q,6,FALSE)</f>
        <v>54.903883427515197</v>
      </c>
      <c r="D48" s="74">
        <f>VLOOKUP($A48,'YTD Raw Data'!$B:$Q,7,FALSE)</f>
        <v>118.25065406474501</v>
      </c>
      <c r="E48" s="97">
        <f>VLOOKUP($A48,'YTD Raw Data'!$B:$Q,8,FALSE)</f>
        <v>117.64460182545</v>
      </c>
      <c r="F48" s="74">
        <f>VLOOKUP($A48,'YTD Raw Data'!$B:$Q,9,FALSE)</f>
        <v>63.673201508271298</v>
      </c>
      <c r="G48" s="105">
        <f>VLOOKUP($A48,'YTD Raw Data'!$B:$Q,10,FALSE)</f>
        <v>64.591455045009994</v>
      </c>
      <c r="H48" s="73">
        <f>VLOOKUP($A48,'YTD Raw Data'!$B:$Q,11,FALSE)</f>
        <v>-1.92686198279356</v>
      </c>
      <c r="I48" s="73">
        <f>VLOOKUP($A48,'YTD Raw Data'!$B:$Q,12,FALSE)</f>
        <v>0.51515516215020396</v>
      </c>
      <c r="J48" s="94">
        <f>VLOOKUP($A48,'YTD Raw Data'!$B:$Q,13,FALSE)</f>
        <v>-1.4216331496152299</v>
      </c>
      <c r="K48" s="73">
        <f>VLOOKUP($A48,'YTD Raw Data'!$B:$Q,14,FALSE)</f>
        <v>-3.6329329583357701</v>
      </c>
      <c r="L48" s="73">
        <f>VLOOKUP($A48,'YTD Raw Data'!$B:$Q,15,FALSE)</f>
        <v>-2.24318973763959</v>
      </c>
      <c r="M48" s="76">
        <f>VLOOKUP($A48,'YTD Raw Data'!$B:$Q,16,FALSE)</f>
        <v>-4.1268285501766497</v>
      </c>
    </row>
    <row r="49" spans="1:13" x14ac:dyDescent="0.45">
      <c r="A49" s="87" t="s">
        <v>83</v>
      </c>
      <c r="B49" s="75">
        <f>VLOOKUP($A49,'YTD Raw Data'!$B:$Q,5,FALSE)</f>
        <v>60.594106555141998</v>
      </c>
      <c r="C49" s="94">
        <f>VLOOKUP($A49,'YTD Raw Data'!$B:$Q,6,FALSE)</f>
        <v>62.940029181920302</v>
      </c>
      <c r="D49" s="74">
        <f>VLOOKUP($A49,'YTD Raw Data'!$B:$Q,7,FALSE)</f>
        <v>132.15915289235201</v>
      </c>
      <c r="E49" s="97">
        <f>VLOOKUP($A49,'YTD Raw Data'!$B:$Q,8,FALSE)</f>
        <v>128.40501414304299</v>
      </c>
      <c r="F49" s="74">
        <f>VLOOKUP($A49,'YTD Raw Data'!$B:$Q,9,FALSE)</f>
        <v>80.080657925965099</v>
      </c>
      <c r="G49" s="105">
        <f>VLOOKUP($A49,'YTD Raw Data'!$B:$Q,10,FALSE)</f>
        <v>80.818153372680698</v>
      </c>
      <c r="H49" s="73">
        <f>VLOOKUP($A49,'YTD Raw Data'!$B:$Q,11,FALSE)</f>
        <v>-3.7272347300597501</v>
      </c>
      <c r="I49" s="73">
        <f>VLOOKUP($A49,'YTD Raw Data'!$B:$Q,12,FALSE)</f>
        <v>2.9236699005589699</v>
      </c>
      <c r="J49" s="94">
        <f>VLOOKUP($A49,'YTD Raw Data'!$B:$Q,13,FALSE)</f>
        <v>-0.91253686942671797</v>
      </c>
      <c r="K49" s="73">
        <f>VLOOKUP($A49,'YTD Raw Data'!$B:$Q,14,FALSE)</f>
        <v>5.9877308264969997</v>
      </c>
      <c r="L49" s="73">
        <f>VLOOKUP($A49,'YTD Raw Data'!$B:$Q,15,FALSE)</f>
        <v>6.9638150760110102</v>
      </c>
      <c r="M49" s="76">
        <f>VLOOKUP($A49,'YTD Raw Data'!$B:$Q,16,FALSE)</f>
        <v>2.9770226119010399</v>
      </c>
    </row>
    <row r="50" spans="1:13" x14ac:dyDescent="0.45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45">
      <c r="A51" s="85" t="s">
        <v>47</v>
      </c>
      <c r="B51" s="75">
        <f>VLOOKUP($A51,'YTD Raw Data'!$B:$Q,5,FALSE)</f>
        <v>60.067522150350001</v>
      </c>
      <c r="C51" s="73">
        <f>VLOOKUP($A51,'YTD Raw Data'!$B:$Q,6,FALSE)</f>
        <v>59.871702916158902</v>
      </c>
      <c r="D51" s="107">
        <f>VLOOKUP($A51,'YTD Raw Data'!$B:$Q,7,FALSE)</f>
        <v>116.353923700401</v>
      </c>
      <c r="E51" s="74">
        <f>VLOOKUP($A51,'YTD Raw Data'!$B:$Q,8,FALSE)</f>
        <v>110.026870105752</v>
      </c>
      <c r="F51" s="107">
        <f>VLOOKUP($A51,'YTD Raw Data'!$B:$Q,9,FALSE)</f>
        <v>69.890918891539897</v>
      </c>
      <c r="G51" s="74">
        <f>VLOOKUP($A51,'YTD Raw Data'!$B:$Q,10,FALSE)</f>
        <v>65.874960797664002</v>
      </c>
      <c r="H51" s="100">
        <f>VLOOKUP($A51,'YTD Raw Data'!$B:$Q,11,FALSE)</f>
        <v>0.327064747874939</v>
      </c>
      <c r="I51" s="73">
        <f>VLOOKUP($A51,'YTD Raw Data'!$B:$Q,12,FALSE)</f>
        <v>5.7504622176089697</v>
      </c>
      <c r="J51" s="73">
        <f>VLOOKUP($A51,'YTD Raw Data'!$B:$Q,13,FALSE)</f>
        <v>6.0963347002375796</v>
      </c>
      <c r="K51" s="103">
        <f>VLOOKUP($A51,'YTD Raw Data'!$B:$Q,14,FALSE)</f>
        <v>12.6372894987216</v>
      </c>
      <c r="L51" s="73">
        <f>VLOOKUP($A51,'YTD Raw Data'!$B:$Q,15,FALSE)</f>
        <v>6.1651091123598096</v>
      </c>
      <c r="M51" s="76">
        <f>VLOOKUP($A51,'YTD Raw Data'!$B:$Q,16,FALSE)</f>
        <v>6.5123377588093003</v>
      </c>
    </row>
    <row r="52" spans="1:13" x14ac:dyDescent="0.45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45">
      <c r="A53" s="85" t="s">
        <v>48</v>
      </c>
      <c r="B53" s="75">
        <f>VLOOKUP($A53,'YTD Raw Data'!$B:$Q,5,FALSE)</f>
        <v>63.894731934797399</v>
      </c>
      <c r="C53" s="94">
        <f>VLOOKUP($A53,'YTD Raw Data'!$B:$Q,6,FALSE)</f>
        <v>61.820874542380302</v>
      </c>
      <c r="D53" s="74">
        <f>VLOOKUP($A53,'YTD Raw Data'!$B:$Q,7,FALSE)</f>
        <v>114.18829279729999</v>
      </c>
      <c r="E53" s="97">
        <f>VLOOKUP($A53,'YTD Raw Data'!$B:$Q,8,FALSE)</f>
        <v>113.73321823324</v>
      </c>
      <c r="F53" s="74">
        <f>VLOOKUP($A53,'YTD Raw Data'!$B:$Q,9,FALSE)</f>
        <v>72.960303583756897</v>
      </c>
      <c r="G53" s="105">
        <f>VLOOKUP($A53,'YTD Raw Data'!$B:$Q,10,FALSE)</f>
        <v>70.3108701569831</v>
      </c>
      <c r="H53" s="73">
        <f>VLOOKUP($A53,'YTD Raw Data'!$B:$Q,11,FALSE)</f>
        <v>3.3546231879903399</v>
      </c>
      <c r="I53" s="73">
        <f>VLOOKUP($A53,'YTD Raw Data'!$B:$Q,12,FALSE)</f>
        <v>0.40012458200835799</v>
      </c>
      <c r="J53" s="94">
        <f>VLOOKUP($A53,'YTD Raw Data'!$B:$Q,13,FALSE)</f>
        <v>3.7681704420075999</v>
      </c>
      <c r="K53" s="73">
        <f>VLOOKUP($A53,'YTD Raw Data'!$B:$Q,14,FALSE)</f>
        <v>7.1285366077452004</v>
      </c>
      <c r="L53" s="73">
        <f>VLOOKUP($A53,'YTD Raw Data'!$B:$Q,15,FALSE)</f>
        <v>3.2383399952257799</v>
      </c>
      <c r="M53" s="76">
        <f>VLOOKUP($A53,'YTD Raw Data'!$B:$Q,16,FALSE)</f>
        <v>6.7015972876019401</v>
      </c>
    </row>
    <row r="54" spans="1:13" x14ac:dyDescent="0.45">
      <c r="A54" s="87" t="s">
        <v>64</v>
      </c>
      <c r="B54" s="75">
        <f>VLOOKUP($A54,'YTD Raw Data'!$B:$Q,5,FALSE)</f>
        <v>64.258463339246802</v>
      </c>
      <c r="C54" s="94">
        <f>VLOOKUP($A54,'YTD Raw Data'!$B:$Q,6,FALSE)</f>
        <v>61.922837756277701</v>
      </c>
      <c r="D54" s="74">
        <f>VLOOKUP($A54,'YTD Raw Data'!$B:$Q,7,FALSE)</f>
        <v>185.02632893216301</v>
      </c>
      <c r="E54" s="97">
        <f>VLOOKUP($A54,'YTD Raw Data'!$B:$Q,8,FALSE)</f>
        <v>182.89863410081301</v>
      </c>
      <c r="F54" s="74">
        <f>VLOOKUP($A54,'YTD Raw Data'!$B:$Q,9,FALSE)</f>
        <v>118.89507574482801</v>
      </c>
      <c r="G54" s="105">
        <f>VLOOKUP($A54,'YTD Raw Data'!$B:$Q,10,FALSE)</f>
        <v>113.25602445269401</v>
      </c>
      <c r="H54" s="73">
        <f>VLOOKUP($A54,'YTD Raw Data'!$B:$Q,11,FALSE)</f>
        <v>3.7718322796540198</v>
      </c>
      <c r="I54" s="73">
        <f>VLOOKUP($A54,'YTD Raw Data'!$B:$Q,12,FALSE)</f>
        <v>1.16331914768559</v>
      </c>
      <c r="J54" s="94">
        <f>VLOOKUP($A54,'YTD Raw Data'!$B:$Q,13,FALSE)</f>
        <v>4.9790298744674102</v>
      </c>
      <c r="K54" s="73">
        <f>VLOOKUP($A54,'YTD Raw Data'!$B:$Q,14,FALSE)</f>
        <v>4.9790298744674102</v>
      </c>
      <c r="L54" s="73">
        <f>VLOOKUP($A54,'YTD Raw Data'!$B:$Q,15,FALSE)</f>
        <v>0</v>
      </c>
      <c r="M54" s="76">
        <f>VLOOKUP($A54,'YTD Raw Data'!$B:$Q,16,FALSE)</f>
        <v>3.7718322796540198</v>
      </c>
    </row>
    <row r="55" spans="1:13" x14ac:dyDescent="0.45">
      <c r="A55" s="87" t="s">
        <v>31</v>
      </c>
      <c r="B55" s="75">
        <f>VLOOKUP($A55,'YTD Raw Data'!$B:$Q,5,FALSE)</f>
        <v>62.8966523075335</v>
      </c>
      <c r="C55" s="94">
        <f>VLOOKUP($A55,'YTD Raw Data'!$B:$Q,6,FALSE)</f>
        <v>61.812162068555402</v>
      </c>
      <c r="D55" s="74">
        <f>VLOOKUP($A55,'YTD Raw Data'!$B:$Q,7,FALSE)</f>
        <v>110.554060658062</v>
      </c>
      <c r="E55" s="97">
        <f>VLOOKUP($A55,'YTD Raw Data'!$B:$Q,8,FALSE)</f>
        <v>110.221622730115</v>
      </c>
      <c r="F55" s="74">
        <f>VLOOKUP($A55,'YTD Raw Data'!$B:$Q,9,FALSE)</f>
        <v>69.534803143961099</v>
      </c>
      <c r="G55" s="105">
        <f>VLOOKUP($A55,'YTD Raw Data'!$B:$Q,10,FALSE)</f>
        <v>68.130368076530402</v>
      </c>
      <c r="H55" s="73">
        <f>VLOOKUP($A55,'YTD Raw Data'!$B:$Q,11,FALSE)</f>
        <v>1.75449329498514</v>
      </c>
      <c r="I55" s="73">
        <f>VLOOKUP($A55,'YTD Raw Data'!$B:$Q,12,FALSE)</f>
        <v>0.30160863151246198</v>
      </c>
      <c r="J55" s="94">
        <f>VLOOKUP($A55,'YTD Raw Data'!$B:$Q,13,FALSE)</f>
        <v>2.0613936297145901</v>
      </c>
      <c r="K55" s="73">
        <f>VLOOKUP($A55,'YTD Raw Data'!$B:$Q,14,FALSE)</f>
        <v>6.0019126565554197</v>
      </c>
      <c r="L55" s="73">
        <f>VLOOKUP($A55,'YTD Raw Data'!$B:$Q,15,FALSE)</f>
        <v>3.86093006052542</v>
      </c>
      <c r="M55" s="76">
        <f>VLOOKUP($A55,'YTD Raw Data'!$B:$Q,16,FALSE)</f>
        <v>5.6831631145465504</v>
      </c>
    </row>
    <row r="56" spans="1:13" x14ac:dyDescent="0.45">
      <c r="A56" s="87" t="s">
        <v>85</v>
      </c>
      <c r="B56" s="75">
        <f>VLOOKUP($A56,'YTD Raw Data'!$B:$Q,5,FALSE)</f>
        <v>69.502013642240399</v>
      </c>
      <c r="C56" s="94">
        <f>VLOOKUP($A56,'YTD Raw Data'!$B:$Q,6,FALSE)</f>
        <v>63.0352995342895</v>
      </c>
      <c r="D56" s="74">
        <f>VLOOKUP($A56,'YTD Raw Data'!$B:$Q,7,FALSE)</f>
        <v>105.243829264363</v>
      </c>
      <c r="E56" s="97">
        <f>VLOOKUP($A56,'YTD Raw Data'!$B:$Q,8,FALSE)</f>
        <v>107.32102505675201</v>
      </c>
      <c r="F56" s="74">
        <f>VLOOKUP($A56,'YTD Raw Data'!$B:$Q,9,FALSE)</f>
        <v>73.146580572934397</v>
      </c>
      <c r="G56" s="105">
        <f>VLOOKUP($A56,'YTD Raw Data'!$B:$Q,10,FALSE)</f>
        <v>67.650129607793701</v>
      </c>
      <c r="H56" s="73">
        <f>VLOOKUP($A56,'YTD Raw Data'!$B:$Q,11,FALSE)</f>
        <v>10.2588774158726</v>
      </c>
      <c r="I56" s="73">
        <f>VLOOKUP($A56,'YTD Raw Data'!$B:$Q,12,FALSE)</f>
        <v>-1.9354975330229101</v>
      </c>
      <c r="J56" s="94">
        <f>VLOOKUP($A56,'YTD Raw Data'!$B:$Q,13,FALSE)</f>
        <v>8.1248195635496305</v>
      </c>
      <c r="K56" s="73">
        <f>VLOOKUP($A56,'YTD Raw Data'!$B:$Q,14,FALSE)</f>
        <v>17.954125518925299</v>
      </c>
      <c r="L56" s="73">
        <f>VLOOKUP($A56,'YTD Raw Data'!$B:$Q,15,FALSE)</f>
        <v>9.0907027591372298</v>
      </c>
      <c r="M56" s="76">
        <f>VLOOKUP($A56,'YTD Raw Data'!$B:$Q,16,FALSE)</f>
        <v>20.282184227310999</v>
      </c>
    </row>
    <row r="57" spans="1:13" x14ac:dyDescent="0.45">
      <c r="A57" s="87" t="s">
        <v>32</v>
      </c>
      <c r="B57" s="75">
        <f>VLOOKUP($A57,'YTD Raw Data'!$B:$Q,5,FALSE)</f>
        <v>61.294871454516702</v>
      </c>
      <c r="C57" s="94">
        <f>VLOOKUP($A57,'YTD Raw Data'!$B:$Q,6,FALSE)</f>
        <v>59.178940306424899</v>
      </c>
      <c r="D57" s="74">
        <f>VLOOKUP($A57,'YTD Raw Data'!$B:$Q,7,FALSE)</f>
        <v>95.600159528771499</v>
      </c>
      <c r="E57" s="97">
        <f>VLOOKUP($A57,'YTD Raw Data'!$B:$Q,8,FALSE)</f>
        <v>95.460357155059995</v>
      </c>
      <c r="F57" s="74">
        <f>VLOOKUP($A57,'YTD Raw Data'!$B:$Q,9,FALSE)</f>
        <v>58.597994893473398</v>
      </c>
      <c r="G57" s="105">
        <f>VLOOKUP($A57,'YTD Raw Data'!$B:$Q,10,FALSE)</f>
        <v>56.492427777092999</v>
      </c>
      <c r="H57" s="73">
        <f>VLOOKUP($A57,'YTD Raw Data'!$B:$Q,11,FALSE)</f>
        <v>3.5754799547536198</v>
      </c>
      <c r="I57" s="73">
        <f>VLOOKUP($A57,'YTD Raw Data'!$B:$Q,12,FALSE)</f>
        <v>0.14645071302679399</v>
      </c>
      <c r="J57" s="94">
        <f>VLOOKUP($A57,'YTD Raw Data'!$B:$Q,13,FALSE)</f>
        <v>3.7271669836682801</v>
      </c>
      <c r="K57" s="73">
        <f>VLOOKUP($A57,'YTD Raw Data'!$B:$Q,14,FALSE)</f>
        <v>3.6328165946280002</v>
      </c>
      <c r="L57" s="73">
        <f>VLOOKUP($A57,'YTD Raw Data'!$B:$Q,15,FALSE)</f>
        <v>-9.0960152276344103E-2</v>
      </c>
      <c r="M57" s="76">
        <f>VLOOKUP($A57,'YTD Raw Data'!$B:$Q,16,FALSE)</f>
        <v>3.48126754046582</v>
      </c>
    </row>
    <row r="58" spans="1:13" ht="16.5" thickBot="1" x14ac:dyDescent="0.5">
      <c r="A58" s="87" t="s">
        <v>33</v>
      </c>
      <c r="B58" s="77">
        <f>VLOOKUP($A58,'YTD Raw Data'!$B:$Q,5,FALSE)</f>
        <v>64.119919104682793</v>
      </c>
      <c r="C58" s="95">
        <f>VLOOKUP($A58,'YTD Raw Data'!$B:$Q,6,FALSE)</f>
        <v>62.962336044590302</v>
      </c>
      <c r="D58" s="79">
        <f>VLOOKUP($A58,'YTD Raw Data'!$B:$Q,7,FALSE)</f>
        <v>97.095452816742906</v>
      </c>
      <c r="E58" s="98">
        <f>VLOOKUP($A58,'YTD Raw Data'!$B:$Q,8,FALSE)</f>
        <v>94.930570337373396</v>
      </c>
      <c r="F58" s="79">
        <f>VLOOKUP($A58,'YTD Raw Data'!$B:$Q,9,FALSE)</f>
        <v>62.257525800421</v>
      </c>
      <c r="G58" s="106">
        <f>VLOOKUP($A58,'YTD Raw Data'!$B:$Q,10,FALSE)</f>
        <v>59.7705047048632</v>
      </c>
      <c r="H58" s="78">
        <f>VLOOKUP($A58,'YTD Raw Data'!$B:$Q,11,FALSE)</f>
        <v>1.83853257806818</v>
      </c>
      <c r="I58" s="78">
        <f>VLOOKUP($A58,'YTD Raw Data'!$B:$Q,12,FALSE)</f>
        <v>2.28049033275131</v>
      </c>
      <c r="J58" s="95">
        <f>VLOOKUP($A58,'YTD Raw Data'!$B:$Q,13,FALSE)</f>
        <v>4.1609504685268197</v>
      </c>
      <c r="K58" s="78">
        <f>VLOOKUP($A58,'YTD Raw Data'!$B:$Q,14,FALSE)</f>
        <v>7.8007651951495403</v>
      </c>
      <c r="L58" s="78">
        <f>VLOOKUP($A58,'YTD Raw Data'!$B:$Q,15,FALSE)</f>
        <v>3.4944138952750099</v>
      </c>
      <c r="M58" s="80">
        <f>VLOOKUP($A58,'YTD Raw Data'!$B:$Q,16,FALSE)</f>
        <v>5.3971924112203604</v>
      </c>
    </row>
    <row r="59" spans="1:13" ht="44.5" customHeight="1" thickBot="1" x14ac:dyDescent="0.5">
      <c r="A59" s="122" t="s">
        <v>65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4"/>
    </row>
    <row r="60" spans="1:13" ht="20.149999999999999" customHeight="1" x14ac:dyDescent="0.4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7" spans="6:6" x14ac:dyDescent="0.45">
      <c r="F67" s="47"/>
    </row>
  </sheetData>
  <sheetProtection algorithmName="SHA-512" hashValue="XtpUnoOFGkQXQaTFtjzuowYKLNe7tSftYvjkbuPGYNTOuCJiuB9g7deD6V+YMrSEb2la2TeV7pI0zE/iUwAHLw==" saltValue="8bJlDB7vcRi+m44fYcknZA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A54F0F"/>
  </sheetPr>
  <dimension ref="A1:R62"/>
  <sheetViews>
    <sheetView topLeftCell="A17" workbookViewId="0">
      <pane xSplit="1" topLeftCell="B1" activePane="topRight" state="frozen"/>
      <selection activeCell="F47" sqref="F47:Q62"/>
      <selection pane="topRight" activeCell="F47" sqref="F47:Q62"/>
    </sheetView>
  </sheetViews>
  <sheetFormatPr defaultColWidth="8.81640625" defaultRowHeight="12.5" x14ac:dyDescent="0.25"/>
  <cols>
    <col min="1" max="1" width="38.453125" customWidth="1"/>
    <col min="2" max="2" width="21.7265625" customWidth="1"/>
    <col min="12" max="12" width="12.1796875" customWidth="1"/>
  </cols>
  <sheetData>
    <row r="1" spans="1:18" ht="25" x14ac:dyDescent="0.5">
      <c r="A1" s="132" t="s">
        <v>86</v>
      </c>
      <c r="B1" s="45"/>
      <c r="C1" s="44" t="s">
        <v>60</v>
      </c>
      <c r="D1" s="46"/>
      <c r="E1" s="1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8" ht="25" x14ac:dyDescent="0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5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3" x14ac:dyDescent="0.25">
      <c r="A6" s="2"/>
      <c r="B6" s="27"/>
      <c r="C6" s="125" t="s">
        <v>0</v>
      </c>
      <c r="D6" s="126"/>
      <c r="E6" s="28"/>
      <c r="F6" s="129" t="s">
        <v>87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8" ht="13" x14ac:dyDescent="0.3">
      <c r="A7" s="4"/>
      <c r="B7" s="29"/>
      <c r="C7" s="3"/>
      <c r="D7" s="17"/>
      <c r="E7" s="30"/>
      <c r="F7" s="127" t="s">
        <v>1</v>
      </c>
      <c r="G7" s="128"/>
      <c r="H7" s="127" t="s">
        <v>2</v>
      </c>
      <c r="I7" s="128"/>
      <c r="J7" s="127" t="s">
        <v>3</v>
      </c>
      <c r="K7" s="128"/>
      <c r="L7" s="49" t="s">
        <v>88</v>
      </c>
      <c r="M7" s="50"/>
      <c r="N7" s="50"/>
      <c r="O7" s="50"/>
      <c r="P7" s="50"/>
      <c r="Q7" s="51"/>
    </row>
    <row r="8" spans="1:18" x14ac:dyDescent="0.25">
      <c r="A8" s="6"/>
      <c r="B8" s="31"/>
      <c r="C8" s="5" t="s">
        <v>4</v>
      </c>
      <c r="D8" s="5" t="s">
        <v>5</v>
      </c>
      <c r="E8" s="32"/>
      <c r="F8" s="5">
        <v>2025</v>
      </c>
      <c r="G8" s="52">
        <v>2024</v>
      </c>
      <c r="H8" s="5">
        <v>2025</v>
      </c>
      <c r="I8" s="52">
        <v>2024</v>
      </c>
      <c r="J8" s="5">
        <v>2025</v>
      </c>
      <c r="K8" s="52">
        <v>2024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5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33">
        <v>52.993914260979899</v>
      </c>
      <c r="G9" s="134">
        <v>53.4528200506902</v>
      </c>
      <c r="H9" s="135">
        <v>158.36845869113401</v>
      </c>
      <c r="I9" s="136">
        <v>157.05587121650601</v>
      </c>
      <c r="J9" s="135">
        <v>83.925645215215198</v>
      </c>
      <c r="K9" s="136">
        <v>83.950792220403201</v>
      </c>
      <c r="L9" s="133">
        <v>-0.85852493708494204</v>
      </c>
      <c r="M9" s="134">
        <v>0.83574556268464295</v>
      </c>
      <c r="N9" s="134">
        <v>-2.9954458466527702E-2</v>
      </c>
      <c r="O9" s="134">
        <v>0.70593489971798296</v>
      </c>
      <c r="P9" s="134">
        <v>0.73610985590556599</v>
      </c>
      <c r="Q9" s="134">
        <v>-0.12873476785666499</v>
      </c>
      <c r="R9" s="58"/>
    </row>
    <row r="10" spans="1:18" x14ac:dyDescent="0.25">
      <c r="A10" s="36"/>
      <c r="B10" s="19"/>
      <c r="C10" s="37"/>
      <c r="D10" s="38"/>
      <c r="E10" s="1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57"/>
    </row>
    <row r="11" spans="1:18" x14ac:dyDescent="0.25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33">
        <v>50.555499198362902</v>
      </c>
      <c r="G11" s="134">
        <v>50.630951781226301</v>
      </c>
      <c r="H11" s="135">
        <v>116.069751899398</v>
      </c>
      <c r="I11" s="136">
        <v>116.819070375732</v>
      </c>
      <c r="J11" s="135">
        <v>58.6796424910425</v>
      </c>
      <c r="K11" s="136">
        <v>59.146607193214102</v>
      </c>
      <c r="L11" s="133">
        <v>-0.149024618753757</v>
      </c>
      <c r="M11" s="134">
        <v>-0.64143506186429999</v>
      </c>
      <c r="N11" s="134">
        <v>-0.78950378446256098</v>
      </c>
      <c r="O11" s="134">
        <v>0.1007616930919</v>
      </c>
      <c r="P11" s="134">
        <v>0.89735009047866898</v>
      </c>
      <c r="Q11" s="134">
        <v>0.74698819917368897</v>
      </c>
      <c r="R11" s="58"/>
    </row>
    <row r="12" spans="1:18" x14ac:dyDescent="0.25">
      <c r="A12" s="36"/>
      <c r="B12" s="19"/>
      <c r="C12" s="37"/>
      <c r="D12" s="38"/>
      <c r="E12" s="1"/>
      <c r="F12" s="137"/>
      <c r="G12" s="137"/>
      <c r="H12" s="138"/>
      <c r="I12" s="138"/>
      <c r="J12" s="138"/>
      <c r="K12" s="138"/>
      <c r="L12" s="137"/>
      <c r="M12" s="137"/>
      <c r="N12" s="137"/>
      <c r="O12" s="137"/>
      <c r="P12" s="137"/>
      <c r="Q12" s="137"/>
      <c r="R12" s="57"/>
    </row>
    <row r="13" spans="1:18" ht="13" x14ac:dyDescent="0.3">
      <c r="A13" s="39" t="s">
        <v>14</v>
      </c>
      <c r="B13" s="19"/>
      <c r="C13" s="7"/>
      <c r="D13" s="18"/>
      <c r="E13" s="1"/>
      <c r="F13" s="139"/>
      <c r="G13" s="139"/>
      <c r="H13" s="140"/>
      <c r="I13" s="140"/>
      <c r="J13" s="140"/>
      <c r="K13" s="140"/>
      <c r="L13" s="139"/>
      <c r="M13" s="139"/>
      <c r="N13" s="139"/>
      <c r="O13" s="139"/>
      <c r="P13" s="139"/>
      <c r="Q13" s="139"/>
      <c r="R13" s="57"/>
    </row>
    <row r="14" spans="1:18" x14ac:dyDescent="0.25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33">
        <v>50.2535942659798</v>
      </c>
      <c r="G14" s="134">
        <v>48.305986360275099</v>
      </c>
      <c r="H14" s="135">
        <v>105.52488460262499</v>
      </c>
      <c r="I14" s="136">
        <v>106.96991391638601</v>
      </c>
      <c r="J14" s="135">
        <v>53.030047357846797</v>
      </c>
      <c r="K14" s="136">
        <v>51.6728720260475</v>
      </c>
      <c r="L14" s="133">
        <v>4.0318147965742499</v>
      </c>
      <c r="M14" s="134">
        <v>-1.35087452242894</v>
      </c>
      <c r="N14" s="134">
        <v>2.6264755152668702</v>
      </c>
      <c r="O14" s="134">
        <v>0.572583729797706</v>
      </c>
      <c r="P14" s="134">
        <v>-2.0013274110379302</v>
      </c>
      <c r="Q14" s="134">
        <v>1.9497975708502</v>
      </c>
      <c r="R14" s="58"/>
    </row>
    <row r="15" spans="1:18" x14ac:dyDescent="0.25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41">
        <v>51.725909613768899</v>
      </c>
      <c r="G15" s="142">
        <v>51.858604500521402</v>
      </c>
      <c r="H15" s="91">
        <v>103.67700538044799</v>
      </c>
      <c r="I15" s="92">
        <v>104.839226390414</v>
      </c>
      <c r="J15" s="91">
        <v>53.627874093352901</v>
      </c>
      <c r="K15" s="92">
        <v>54.368159775211197</v>
      </c>
      <c r="L15" s="141">
        <v>-0.25587824437332102</v>
      </c>
      <c r="M15" s="142">
        <v>-1.1085745765027</v>
      </c>
      <c r="N15" s="142">
        <v>-1.3616162197121</v>
      </c>
      <c r="O15" s="142">
        <v>2.1131595797060001</v>
      </c>
      <c r="P15" s="142">
        <v>3.52274202622581</v>
      </c>
      <c r="Q15" s="142">
        <v>3.2578498514019798</v>
      </c>
      <c r="R15" s="58"/>
    </row>
    <row r="16" spans="1:18" x14ac:dyDescent="0.25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43">
        <v>44.436886269792602</v>
      </c>
      <c r="G16" s="144">
        <v>44.710024209461203</v>
      </c>
      <c r="H16" s="145">
        <v>109.93550699104399</v>
      </c>
      <c r="I16" s="146">
        <v>108.766025975853</v>
      </c>
      <c r="J16" s="145">
        <v>48.851916211730398</v>
      </c>
      <c r="K16" s="146">
        <v>48.629316545473003</v>
      </c>
      <c r="L16" s="143">
        <v>-0.61090984515907698</v>
      </c>
      <c r="M16" s="144">
        <v>1.0752263905005</v>
      </c>
      <c r="N16" s="144">
        <v>0.45774788146411199</v>
      </c>
      <c r="O16" s="144">
        <v>1.6721449153445</v>
      </c>
      <c r="P16" s="144">
        <v>1.2088634868793999</v>
      </c>
      <c r="Q16" s="144">
        <v>0.59056857566445098</v>
      </c>
      <c r="R16" s="58"/>
    </row>
    <row r="17" spans="1:18" x14ac:dyDescent="0.25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41">
        <v>53.840105863813299</v>
      </c>
      <c r="G17" s="142">
        <v>56.587118578068498</v>
      </c>
      <c r="H17" s="91">
        <v>154.06563323788501</v>
      </c>
      <c r="I17" s="92">
        <v>163.053267885087</v>
      </c>
      <c r="J17" s="91">
        <v>82.949100035031705</v>
      </c>
      <c r="K17" s="92">
        <v>92.267146043550198</v>
      </c>
      <c r="L17" s="141">
        <v>-4.8544841711022499</v>
      </c>
      <c r="M17" s="142">
        <v>-5.5120849546765402</v>
      </c>
      <c r="N17" s="142">
        <v>-10.0989858341563</v>
      </c>
      <c r="O17" s="142">
        <v>-9.4207241038378804</v>
      </c>
      <c r="P17" s="142">
        <v>0.75445392536641698</v>
      </c>
      <c r="Q17" s="142">
        <v>-4.1366550921209999</v>
      </c>
      <c r="R17" s="58"/>
    </row>
    <row r="18" spans="1:18" x14ac:dyDescent="0.25">
      <c r="A18" s="36"/>
      <c r="B18" s="19"/>
      <c r="C18" s="37"/>
      <c r="D18" s="38"/>
      <c r="E18" s="1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57"/>
    </row>
    <row r="19" spans="1:18" ht="13" x14ac:dyDescent="0.3">
      <c r="A19" s="39" t="s">
        <v>19</v>
      </c>
      <c r="B19" s="19"/>
      <c r="C19" s="7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7"/>
    </row>
    <row r="20" spans="1:18" x14ac:dyDescent="0.25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33">
        <v>55.231454463740697</v>
      </c>
      <c r="G20" s="134">
        <v>59.453395674257401</v>
      </c>
      <c r="H20" s="135">
        <v>159.74072284472001</v>
      </c>
      <c r="I20" s="136">
        <v>160.317870143536</v>
      </c>
      <c r="J20" s="135">
        <v>88.227124598031907</v>
      </c>
      <c r="K20" s="136">
        <v>95.314417672979204</v>
      </c>
      <c r="L20" s="133">
        <v>-7.1012616901624703</v>
      </c>
      <c r="M20" s="134">
        <v>-0.36000185026152898</v>
      </c>
      <c r="N20" s="134">
        <v>-7.4356988669474999</v>
      </c>
      <c r="O20" s="134">
        <v>-7.1654381337123096</v>
      </c>
      <c r="P20" s="134">
        <v>0.29197080291970801</v>
      </c>
      <c r="Q20" s="134">
        <v>-6.83002449801696</v>
      </c>
      <c r="R20" s="58"/>
    </row>
    <row r="21" spans="1:18" x14ac:dyDescent="0.25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41">
        <v>53.472150191888801</v>
      </c>
      <c r="G21" s="142">
        <v>51.2439384355892</v>
      </c>
      <c r="H21" s="91">
        <v>137.011323893118</v>
      </c>
      <c r="I21" s="92">
        <v>136.517799321127</v>
      </c>
      <c r="J21" s="91">
        <v>73.262900892023595</v>
      </c>
      <c r="K21" s="92">
        <v>69.9570970377398</v>
      </c>
      <c r="L21" s="141">
        <v>4.3482445423281701</v>
      </c>
      <c r="M21" s="142">
        <v>0.36150932292017102</v>
      </c>
      <c r="N21" s="142">
        <v>4.7254731746522198</v>
      </c>
      <c r="O21" s="142">
        <v>6.4366737167216996</v>
      </c>
      <c r="P21" s="142">
        <v>1.63398692810457</v>
      </c>
      <c r="Q21" s="142">
        <v>6.0532812178563997</v>
      </c>
      <c r="R21" s="58"/>
    </row>
    <row r="22" spans="1:18" x14ac:dyDescent="0.25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43">
        <v>52.546689303904898</v>
      </c>
      <c r="G22" s="144">
        <v>55.627290045623099</v>
      </c>
      <c r="H22" s="145">
        <v>125.398072141367</v>
      </c>
      <c r="I22" s="146">
        <v>137.418936553858</v>
      </c>
      <c r="J22" s="145">
        <v>65.892535361211003</v>
      </c>
      <c r="K22" s="146">
        <v>76.442430414425701</v>
      </c>
      <c r="L22" s="143">
        <v>-5.5379306437391298</v>
      </c>
      <c r="M22" s="144">
        <v>-8.7476040158261092</v>
      </c>
      <c r="N22" s="144">
        <v>-13.8010984161798</v>
      </c>
      <c r="O22" s="144">
        <v>-13.7310911866768</v>
      </c>
      <c r="P22" s="144">
        <v>8.1215918319990699E-2</v>
      </c>
      <c r="Q22" s="144">
        <v>-5.4612124066473697</v>
      </c>
      <c r="R22" s="58"/>
    </row>
    <row r="23" spans="1:18" x14ac:dyDescent="0.25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41">
        <v>59.022229843835603</v>
      </c>
      <c r="G23" s="142">
        <v>58.8317309305368</v>
      </c>
      <c r="H23" s="91">
        <v>152.48400624040701</v>
      </c>
      <c r="I23" s="92">
        <v>148.84010525181799</v>
      </c>
      <c r="J23" s="91">
        <v>89.999460638301798</v>
      </c>
      <c r="K23" s="92">
        <v>87.565210238477704</v>
      </c>
      <c r="L23" s="141">
        <v>0.32380300610853402</v>
      </c>
      <c r="M23" s="142">
        <v>2.4481983417195399</v>
      </c>
      <c r="N23" s="142">
        <v>2.7799286876540599</v>
      </c>
      <c r="O23" s="142">
        <v>2.7799286876540599</v>
      </c>
      <c r="P23" s="142">
        <v>0</v>
      </c>
      <c r="Q23" s="142">
        <v>0.32380300610853402</v>
      </c>
      <c r="R23" s="58"/>
    </row>
    <row r="24" spans="1:18" x14ac:dyDescent="0.25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43">
        <v>51.699328291263399</v>
      </c>
      <c r="G24" s="144">
        <v>52.420993597913998</v>
      </c>
      <c r="H24" s="145">
        <v>92.701555741925404</v>
      </c>
      <c r="I24" s="146">
        <v>94.612757820586694</v>
      </c>
      <c r="J24" s="145">
        <v>47.926081634126497</v>
      </c>
      <c r="K24" s="146">
        <v>49.5969477199396</v>
      </c>
      <c r="L24" s="143">
        <v>-1.3766723160305501</v>
      </c>
      <c r="M24" s="144">
        <v>-2.02002575835012</v>
      </c>
      <c r="N24" s="144">
        <v>-3.3688889389887802</v>
      </c>
      <c r="O24" s="144">
        <v>-3.4997958404035598</v>
      </c>
      <c r="P24" s="144">
        <v>-0.13547076089410701</v>
      </c>
      <c r="Q24" s="144">
        <v>-1.51027808846311</v>
      </c>
      <c r="R24" s="58"/>
    </row>
    <row r="25" spans="1:18" x14ac:dyDescent="0.25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41">
        <v>59.077770327146098</v>
      </c>
      <c r="G25" s="142">
        <v>59.422396147267797</v>
      </c>
      <c r="H25" s="91">
        <v>124.421831569592</v>
      </c>
      <c r="I25" s="92">
        <v>121.16496076452501</v>
      </c>
      <c r="J25" s="91">
        <v>73.505643891512406</v>
      </c>
      <c r="K25" s="92">
        <v>71.999122977177905</v>
      </c>
      <c r="L25" s="141">
        <v>-0.579959480711006</v>
      </c>
      <c r="M25" s="142">
        <v>2.6879642303492299</v>
      </c>
      <c r="N25" s="142">
        <v>2.0924156462462</v>
      </c>
      <c r="O25" s="142">
        <v>9.4711902571197193</v>
      </c>
      <c r="P25" s="142">
        <v>7.2275443422175796</v>
      </c>
      <c r="Q25" s="142">
        <v>6.6056680328712902</v>
      </c>
      <c r="R25" s="58"/>
    </row>
    <row r="26" spans="1:18" x14ac:dyDescent="0.25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43">
        <v>48.205283237388002</v>
      </c>
      <c r="G26" s="144">
        <v>48.952305661053899</v>
      </c>
      <c r="H26" s="145">
        <v>145.12554441627699</v>
      </c>
      <c r="I26" s="146">
        <v>149.297805072964</v>
      </c>
      <c r="J26" s="145">
        <v>69.958179735667798</v>
      </c>
      <c r="K26" s="146">
        <v>73.084717884561996</v>
      </c>
      <c r="L26" s="143">
        <v>-1.5260209168457499</v>
      </c>
      <c r="M26" s="144">
        <v>-2.7945894145249501</v>
      </c>
      <c r="N26" s="144">
        <v>-4.2779643123650999</v>
      </c>
      <c r="O26" s="144">
        <v>-8.38932006448686</v>
      </c>
      <c r="P26" s="144">
        <v>-4.29509853461344</v>
      </c>
      <c r="Q26" s="144">
        <v>-5.7555753494218598</v>
      </c>
      <c r="R26" s="58"/>
    </row>
    <row r="27" spans="1:18" x14ac:dyDescent="0.25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41">
        <v>45.472060652356902</v>
      </c>
      <c r="G27" s="142">
        <v>41.981371631567598</v>
      </c>
      <c r="H27" s="91">
        <v>110.204952248099</v>
      </c>
      <c r="I27" s="92">
        <v>109.165013937008</v>
      </c>
      <c r="J27" s="91">
        <v>50.1124627281567</v>
      </c>
      <c r="K27" s="92">
        <v>45.828970192548098</v>
      </c>
      <c r="L27" s="141">
        <v>8.3148522430946095</v>
      </c>
      <c r="M27" s="142">
        <v>0.95262966914571101</v>
      </c>
      <c r="N27" s="142">
        <v>9.3466916616536704</v>
      </c>
      <c r="O27" s="142">
        <v>8.1232810620667202</v>
      </c>
      <c r="P27" s="142">
        <v>-1.11883641013346</v>
      </c>
      <c r="Q27" s="142">
        <v>7.1029862386166096</v>
      </c>
      <c r="R27" s="58"/>
    </row>
    <row r="28" spans="1:18" x14ac:dyDescent="0.25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43">
        <v>51.686500073596797</v>
      </c>
      <c r="G28" s="144">
        <v>51.184153218736</v>
      </c>
      <c r="H28" s="145">
        <v>104.51170017963101</v>
      </c>
      <c r="I28" s="146">
        <v>102.452562724057</v>
      </c>
      <c r="J28" s="145">
        <v>54.0184399902625</v>
      </c>
      <c r="K28" s="146">
        <v>52.439476681203402</v>
      </c>
      <c r="L28" s="143">
        <v>0.98144996697322895</v>
      </c>
      <c r="M28" s="144">
        <v>2.00984475236567</v>
      </c>
      <c r="N28" s="144">
        <v>3.0110203399972102</v>
      </c>
      <c r="O28" s="144">
        <v>2.9207073290029899</v>
      </c>
      <c r="P28" s="144">
        <v>-8.7673154480098103E-2</v>
      </c>
      <c r="Q28" s="144">
        <v>0.89291634434744105</v>
      </c>
      <c r="R28" s="58"/>
    </row>
    <row r="29" spans="1:18" x14ac:dyDescent="0.25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41">
        <v>54.335721444745502</v>
      </c>
      <c r="G29" s="142">
        <v>51.650778729482198</v>
      </c>
      <c r="H29" s="91">
        <v>78.021932762595995</v>
      </c>
      <c r="I29" s="92">
        <v>81.1088686386245</v>
      </c>
      <c r="J29" s="91">
        <v>42.393780051690797</v>
      </c>
      <c r="K29" s="92">
        <v>41.893362270522303</v>
      </c>
      <c r="L29" s="141">
        <v>5.1982618293628402</v>
      </c>
      <c r="M29" s="142">
        <v>-3.8059165758828999</v>
      </c>
      <c r="N29" s="142">
        <v>1.1945037448584199</v>
      </c>
      <c r="O29" s="142">
        <v>-0.48038052988318702</v>
      </c>
      <c r="P29" s="142">
        <v>-1.6551138774932801</v>
      </c>
      <c r="Q29" s="142">
        <v>3.4571107989433401</v>
      </c>
      <c r="R29" s="58"/>
    </row>
    <row r="30" spans="1:18" x14ac:dyDescent="0.25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43">
        <v>56.839032759398599</v>
      </c>
      <c r="G30" s="144">
        <v>53.992428292909402</v>
      </c>
      <c r="H30" s="145">
        <v>86.056829114643506</v>
      </c>
      <c r="I30" s="146">
        <v>85.901648239542197</v>
      </c>
      <c r="J30" s="145">
        <v>48.913869292171903</v>
      </c>
      <c r="K30" s="146">
        <v>46.380385828162197</v>
      </c>
      <c r="L30" s="143">
        <v>5.2722290078273</v>
      </c>
      <c r="M30" s="144">
        <v>0.18064947330061801</v>
      </c>
      <c r="N30" s="144">
        <v>5.4624027350617599</v>
      </c>
      <c r="O30" s="144">
        <v>2.2489158276816799</v>
      </c>
      <c r="P30" s="144">
        <v>-3.0470450359953101</v>
      </c>
      <c r="Q30" s="144">
        <v>2.0645367795626801</v>
      </c>
      <c r="R30" s="58"/>
    </row>
    <row r="31" spans="1:18" x14ac:dyDescent="0.25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41">
        <v>50.613721521168003</v>
      </c>
      <c r="G31" s="142">
        <v>53.979499547784101</v>
      </c>
      <c r="H31" s="91">
        <v>172.242780377808</v>
      </c>
      <c r="I31" s="92">
        <v>179.951805760561</v>
      </c>
      <c r="J31" s="91">
        <v>87.178481200740706</v>
      </c>
      <c r="K31" s="92">
        <v>97.137084176751699</v>
      </c>
      <c r="L31" s="141">
        <v>-6.2352894243427599</v>
      </c>
      <c r="M31" s="142">
        <v>-4.2839388858431597</v>
      </c>
      <c r="N31" s="142">
        <v>-10.2521123218916</v>
      </c>
      <c r="O31" s="142">
        <v>-10.2521123218916</v>
      </c>
      <c r="P31" s="142">
        <v>0</v>
      </c>
      <c r="Q31" s="142">
        <v>-6.2352894243427599</v>
      </c>
      <c r="R31" s="58"/>
    </row>
    <row r="32" spans="1:18" x14ac:dyDescent="0.25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43">
        <v>51.839931854375699</v>
      </c>
      <c r="G32" s="144">
        <v>52.170579923638797</v>
      </c>
      <c r="H32" s="145">
        <v>99.280506457673894</v>
      </c>
      <c r="I32" s="146">
        <v>98.292312285706004</v>
      </c>
      <c r="J32" s="145">
        <v>51.466946892337297</v>
      </c>
      <c r="K32" s="146">
        <v>51.279669339806901</v>
      </c>
      <c r="L32" s="143">
        <v>-0.63378262182838996</v>
      </c>
      <c r="M32" s="144">
        <v>1.0053626260165101</v>
      </c>
      <c r="N32" s="144">
        <v>0.36520819057807302</v>
      </c>
      <c r="O32" s="144">
        <v>1.8384160461247601</v>
      </c>
      <c r="P32" s="144">
        <v>1.46784715750232</v>
      </c>
      <c r="Q32" s="144">
        <v>0.82476157547468798</v>
      </c>
      <c r="R32" s="58"/>
    </row>
    <row r="33" spans="1:18" x14ac:dyDescent="0.25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41">
        <v>53.015788213186902</v>
      </c>
      <c r="G33" s="142">
        <v>52.811558527445001</v>
      </c>
      <c r="H33" s="91">
        <v>86.997474678133898</v>
      </c>
      <c r="I33" s="92">
        <v>85.729428785849606</v>
      </c>
      <c r="J33" s="91">
        <v>46.1223969261804</v>
      </c>
      <c r="K33" s="92">
        <v>45.2750474584833</v>
      </c>
      <c r="L33" s="141">
        <v>0.386713991096717</v>
      </c>
      <c r="M33" s="142">
        <v>1.47912555844949</v>
      </c>
      <c r="N33" s="142">
        <v>1.8715595350266201</v>
      </c>
      <c r="O33" s="142">
        <v>1.5814924520681199</v>
      </c>
      <c r="P33" s="142">
        <v>-0.28473804100227701</v>
      </c>
      <c r="Q33" s="142">
        <v>0.10087482825190799</v>
      </c>
      <c r="R33" s="58"/>
    </row>
    <row r="34" spans="1:18" x14ac:dyDescent="0.25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43">
        <v>48.539883458332099</v>
      </c>
      <c r="G34" s="144">
        <v>48.322868770783998</v>
      </c>
      <c r="H34" s="145">
        <v>89.119687260048906</v>
      </c>
      <c r="I34" s="146">
        <v>87.057138849483806</v>
      </c>
      <c r="J34" s="145">
        <v>43.258592334457802</v>
      </c>
      <c r="K34" s="146">
        <v>42.068506961835297</v>
      </c>
      <c r="L34" s="143">
        <v>0.44909313761462</v>
      </c>
      <c r="M34" s="144">
        <v>2.3691892908760499</v>
      </c>
      <c r="N34" s="144">
        <v>2.8289222950130899</v>
      </c>
      <c r="O34" s="144">
        <v>10.693210918617501</v>
      </c>
      <c r="P34" s="144">
        <v>7.6479344994417504</v>
      </c>
      <c r="Q34" s="144">
        <v>8.1313739860626306</v>
      </c>
      <c r="R34" s="58"/>
    </row>
    <row r="35" spans="1:18" x14ac:dyDescent="0.25">
      <c r="A35" s="40" t="s">
        <v>63</v>
      </c>
      <c r="B35" s="40" t="s">
        <v>46</v>
      </c>
      <c r="C35" s="41" t="s">
        <v>11</v>
      </c>
      <c r="D35" s="42" t="s">
        <v>12</v>
      </c>
      <c r="E35" s="19"/>
      <c r="F35" s="141">
        <v>40.146000216497001</v>
      </c>
      <c r="G35" s="142">
        <v>40.652076849996099</v>
      </c>
      <c r="H35" s="91">
        <v>122.422935169113</v>
      </c>
      <c r="I35" s="92">
        <v>112.362125786579</v>
      </c>
      <c r="J35" s="91">
        <v>49.147911818034203</v>
      </c>
      <c r="K35" s="92">
        <v>45.677537725049397</v>
      </c>
      <c r="L35" s="141">
        <v>-1.24489736494018</v>
      </c>
      <c r="M35" s="142">
        <v>8.9539151311924901</v>
      </c>
      <c r="N35" s="142">
        <v>7.5975507127251003</v>
      </c>
      <c r="O35" s="142">
        <v>6.7801273385936698</v>
      </c>
      <c r="P35" s="142">
        <v>-0.75970444375065005</v>
      </c>
      <c r="Q35" s="142">
        <v>-1.9951442680892499</v>
      </c>
      <c r="R35" s="58"/>
    </row>
    <row r="36" spans="1:18" x14ac:dyDescent="0.25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43">
        <v>49.254451923663801</v>
      </c>
      <c r="G36" s="144">
        <v>49.648735155052002</v>
      </c>
      <c r="H36" s="145">
        <v>101.918295815588</v>
      </c>
      <c r="I36" s="146">
        <v>100.68274791859901</v>
      </c>
      <c r="J36" s="145">
        <v>50.1992980139065</v>
      </c>
      <c r="K36" s="146">
        <v>49.987710860934101</v>
      </c>
      <c r="L36" s="143">
        <v>-0.794145571195086</v>
      </c>
      <c r="M36" s="144">
        <v>1.2271694232939001</v>
      </c>
      <c r="N36" s="144">
        <v>0.42327834047266599</v>
      </c>
      <c r="O36" s="144">
        <v>5.5052443508345501</v>
      </c>
      <c r="P36" s="144">
        <v>5.0605458160130103</v>
      </c>
      <c r="Q36" s="144">
        <v>4.2262121443417602</v>
      </c>
      <c r="R36" s="58"/>
    </row>
    <row r="37" spans="1:18" x14ac:dyDescent="0.25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41">
        <v>47.088354675345798</v>
      </c>
      <c r="G37" s="142">
        <v>46.722660025990798</v>
      </c>
      <c r="H37" s="91">
        <v>144.85956940608099</v>
      </c>
      <c r="I37" s="92">
        <v>145.13937768034501</v>
      </c>
      <c r="J37" s="91">
        <v>68.211987823114697</v>
      </c>
      <c r="K37" s="92">
        <v>67.812977997426501</v>
      </c>
      <c r="L37" s="141">
        <v>0.78269227212586601</v>
      </c>
      <c r="M37" s="142">
        <v>-0.192785912917147</v>
      </c>
      <c r="N37" s="142">
        <v>0.58839743876656803</v>
      </c>
      <c r="O37" s="142">
        <v>2.4847851658320201</v>
      </c>
      <c r="P37" s="142">
        <v>1.88529470132962</v>
      </c>
      <c r="Q37" s="142">
        <v>2.6827430293896</v>
      </c>
      <c r="R37" s="58"/>
    </row>
    <row r="38" spans="1:18" x14ac:dyDescent="0.25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43">
        <v>47.351866928254601</v>
      </c>
      <c r="G38" s="144">
        <v>54.878647796288</v>
      </c>
      <c r="H38" s="145">
        <v>105.55607160976299</v>
      </c>
      <c r="I38" s="146">
        <v>104.84908696234</v>
      </c>
      <c r="J38" s="145">
        <v>49.982770563348303</v>
      </c>
      <c r="K38" s="146">
        <v>57.539761151686797</v>
      </c>
      <c r="L38" s="143">
        <v>-13.7153176513626</v>
      </c>
      <c r="M38" s="144">
        <v>0.674287843514083</v>
      </c>
      <c r="N38" s="144">
        <v>-13.133510527471</v>
      </c>
      <c r="O38" s="144">
        <v>-10.364463474411901</v>
      </c>
      <c r="P38" s="144">
        <v>3.1877045680944902</v>
      </c>
      <c r="Q38" s="144">
        <v>-10.964816890569301</v>
      </c>
      <c r="R38" s="58"/>
    </row>
    <row r="39" spans="1:18" x14ac:dyDescent="0.25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41">
        <v>49.917912765674203</v>
      </c>
      <c r="G39" s="142">
        <v>45.857176542308103</v>
      </c>
      <c r="H39" s="91">
        <v>96.263902333333306</v>
      </c>
      <c r="I39" s="92">
        <v>96.751936264673404</v>
      </c>
      <c r="J39" s="91">
        <v>48.052930791587102</v>
      </c>
      <c r="K39" s="92">
        <v>44.367706220992702</v>
      </c>
      <c r="L39" s="141">
        <v>8.8551815213036509</v>
      </c>
      <c r="M39" s="142">
        <v>-0.50441774106207904</v>
      </c>
      <c r="N39" s="142">
        <v>8.3060966736448698</v>
      </c>
      <c r="O39" s="142">
        <v>12.3031303715312</v>
      </c>
      <c r="P39" s="142">
        <v>3.6904974148689602</v>
      </c>
      <c r="Q39" s="142">
        <v>12.8724791812982</v>
      </c>
      <c r="R39" s="58"/>
    </row>
    <row r="40" spans="1:18" x14ac:dyDescent="0.25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43">
        <v>40.285750571501097</v>
      </c>
      <c r="G40" s="144">
        <v>43.719737781527797</v>
      </c>
      <c r="H40" s="145">
        <v>93.685330695753606</v>
      </c>
      <c r="I40" s="146">
        <v>97.314472750486203</v>
      </c>
      <c r="J40" s="145">
        <v>37.7418386461772</v>
      </c>
      <c r="K40" s="146">
        <v>42.545632309988903</v>
      </c>
      <c r="L40" s="143">
        <v>-7.8545466745174197</v>
      </c>
      <c r="M40" s="144">
        <v>-3.7292932409320998</v>
      </c>
      <c r="N40" s="144">
        <v>-11.2909208372108</v>
      </c>
      <c r="O40" s="144">
        <v>-9.3275408154992601</v>
      </c>
      <c r="P40" s="144">
        <v>2.2132796780684099</v>
      </c>
      <c r="Q40" s="144">
        <v>-5.8151100818005004</v>
      </c>
      <c r="R40" s="58"/>
    </row>
    <row r="41" spans="1:18" x14ac:dyDescent="0.25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41">
        <v>44.6270617428112</v>
      </c>
      <c r="G41" s="142">
        <v>41.226358522354097</v>
      </c>
      <c r="H41" s="91">
        <v>108.73640151762901</v>
      </c>
      <c r="I41" s="92">
        <v>103.88432004987</v>
      </c>
      <c r="J41" s="91">
        <v>48.5258610421836</v>
      </c>
      <c r="K41" s="92">
        <v>42.827722232269402</v>
      </c>
      <c r="L41" s="141">
        <v>8.2488566595402908</v>
      </c>
      <c r="M41" s="142">
        <v>4.6706581565238698</v>
      </c>
      <c r="N41" s="142">
        <v>13.304790712452901</v>
      </c>
      <c r="O41" s="142">
        <v>10.8307409890178</v>
      </c>
      <c r="P41" s="142">
        <v>-2.1835349660666798</v>
      </c>
      <c r="Q41" s="142">
        <v>5.8852050240118201</v>
      </c>
      <c r="R41" s="58"/>
    </row>
    <row r="42" spans="1:18" x14ac:dyDescent="0.25">
      <c r="A42" s="2" t="s">
        <v>83</v>
      </c>
      <c r="B42" s="19" t="s">
        <v>83</v>
      </c>
      <c r="C42" s="41" t="s">
        <v>11</v>
      </c>
      <c r="D42" s="42">
        <v>1</v>
      </c>
      <c r="E42" s="1"/>
      <c r="F42" s="143">
        <v>47.460140897293201</v>
      </c>
      <c r="G42" s="144">
        <v>53.1017369727047</v>
      </c>
      <c r="H42" s="145">
        <v>119.789631669207</v>
      </c>
      <c r="I42" s="146">
        <v>125.13715955819799</v>
      </c>
      <c r="J42" s="145">
        <v>56.852327970554398</v>
      </c>
      <c r="K42" s="146">
        <v>66.450005323708496</v>
      </c>
      <c r="L42" s="143">
        <v>-10.624127188741999</v>
      </c>
      <c r="M42" s="144">
        <v>-4.2733332831519597</v>
      </c>
      <c r="N42" s="144">
        <v>-14.4434561086931</v>
      </c>
      <c r="O42" s="144">
        <v>-14.6349113118065</v>
      </c>
      <c r="P42" s="144">
        <v>-0.223776223776223</v>
      </c>
      <c r="Q42" s="144">
        <v>-10.8241291418861</v>
      </c>
      <c r="R42" s="57"/>
    </row>
    <row r="43" spans="1:18" x14ac:dyDescent="0.25">
      <c r="A43" s="2" t="s">
        <v>84</v>
      </c>
      <c r="B43" s="19" t="s">
        <v>84</v>
      </c>
      <c r="C43" s="41" t="s">
        <v>11</v>
      </c>
      <c r="D43" s="42">
        <v>1</v>
      </c>
      <c r="E43" s="1"/>
      <c r="F43" s="141">
        <v>40.837401712521398</v>
      </c>
      <c r="G43" s="142">
        <v>41.8544207278456</v>
      </c>
      <c r="H43" s="91">
        <v>90.2159488783782</v>
      </c>
      <c r="I43" s="92">
        <v>91.522614784955906</v>
      </c>
      <c r="J43" s="91">
        <v>36.841849452226299</v>
      </c>
      <c r="K43" s="92">
        <v>38.306260253220898</v>
      </c>
      <c r="L43" s="141">
        <v>-2.4298962872698202</v>
      </c>
      <c r="M43" s="142">
        <v>-1.4276973069967001</v>
      </c>
      <c r="N43" s="142">
        <v>-3.82290203041036</v>
      </c>
      <c r="O43" s="142">
        <v>-3.88332426880809</v>
      </c>
      <c r="P43" s="142">
        <v>-6.2823935919585294E-2</v>
      </c>
      <c r="Q43" s="142">
        <v>-2.4911936667029799</v>
      </c>
      <c r="R43" s="57"/>
    </row>
    <row r="44" spans="1:18" x14ac:dyDescent="0.25">
      <c r="A44" s="2" t="s">
        <v>85</v>
      </c>
      <c r="B44" s="19" t="s">
        <v>85</v>
      </c>
      <c r="C44" s="41" t="s">
        <v>11</v>
      </c>
      <c r="D44" s="42">
        <v>1</v>
      </c>
      <c r="E44" s="1"/>
      <c r="F44" s="143">
        <v>57.276793583641798</v>
      </c>
      <c r="G44" s="144">
        <v>54.366014828205302</v>
      </c>
      <c r="H44" s="145">
        <v>96.357025524630203</v>
      </c>
      <c r="I44" s="146">
        <v>97.503085374073194</v>
      </c>
      <c r="J44" s="145">
        <v>55.190214613079398</v>
      </c>
      <c r="K44" s="146">
        <v>53.008541852426298</v>
      </c>
      <c r="L44" s="143">
        <v>5.3540410578822399</v>
      </c>
      <c r="M44" s="144">
        <v>-1.17540880377902</v>
      </c>
      <c r="N44" s="144">
        <v>4.1157003841509301</v>
      </c>
      <c r="O44" s="144">
        <v>15.4300532846626</v>
      </c>
      <c r="P44" s="144">
        <v>10.867095797046501</v>
      </c>
      <c r="Q44" s="144">
        <v>16.802965625702001</v>
      </c>
      <c r="R44" s="57"/>
    </row>
    <row r="45" spans="1:18" x14ac:dyDescent="0.25">
      <c r="B45" s="19"/>
      <c r="C45" s="41"/>
      <c r="D45" s="42"/>
    </row>
    <row r="46" spans="1:18" x14ac:dyDescent="0.25">
      <c r="B46" s="19"/>
      <c r="C46" s="41"/>
      <c r="D46" s="42"/>
    </row>
    <row r="47" spans="1:18" x14ac:dyDescent="0.25">
      <c r="A47" s="33" t="s">
        <v>50</v>
      </c>
      <c r="B47" s="19" t="s">
        <v>50</v>
      </c>
      <c r="C47" s="41" t="s">
        <v>11</v>
      </c>
      <c r="D47" s="42" t="s">
        <v>12</v>
      </c>
      <c r="F47" s="133">
        <v>50.0271100322446</v>
      </c>
      <c r="G47" s="134">
        <v>49.6614263807447</v>
      </c>
      <c r="H47" s="135">
        <v>110.878441893418</v>
      </c>
      <c r="I47" s="136">
        <v>110.090144680699</v>
      </c>
      <c r="J47" s="135">
        <v>55.469280128058898</v>
      </c>
      <c r="K47" s="136">
        <v>54.672336153061003</v>
      </c>
      <c r="L47" s="133">
        <v>0.73635350039334702</v>
      </c>
      <c r="M47" s="134">
        <v>0.71604703128095804</v>
      </c>
      <c r="N47" s="134">
        <v>1.4576731690536</v>
      </c>
      <c r="O47" s="134">
        <v>4.0437825104215097</v>
      </c>
      <c r="P47" s="134">
        <v>2.5489539239272698</v>
      </c>
      <c r="Q47" s="134">
        <v>3.30407673576287</v>
      </c>
      <c r="R47" s="58"/>
    </row>
    <row r="48" spans="1:18" x14ac:dyDescent="0.25">
      <c r="A48" s="40" t="s">
        <v>51</v>
      </c>
      <c r="B48" s="19" t="s">
        <v>51</v>
      </c>
      <c r="C48" s="41" t="s">
        <v>11</v>
      </c>
      <c r="D48" s="42" t="s">
        <v>12</v>
      </c>
      <c r="F48" s="141">
        <v>42.831985912110703</v>
      </c>
      <c r="G48" s="142">
        <v>41.431057529824201</v>
      </c>
      <c r="H48" s="91">
        <v>91.193170123964293</v>
      </c>
      <c r="I48" s="92">
        <v>104.603589212881</v>
      </c>
      <c r="J48" s="91">
        <v>39.059845780303597</v>
      </c>
      <c r="K48" s="92">
        <v>43.3383732250498</v>
      </c>
      <c r="L48" s="141">
        <v>3.3813483551032002</v>
      </c>
      <c r="M48" s="142">
        <v>-12.8202284355893</v>
      </c>
      <c r="N48" s="142">
        <v>-9.8723766638133998</v>
      </c>
      <c r="O48" s="142">
        <v>-14.805084743198099</v>
      </c>
      <c r="P48" s="142">
        <v>-5.4730258014073403</v>
      </c>
      <c r="Q48" s="142">
        <v>-2.2767395142144</v>
      </c>
      <c r="R48" s="58"/>
    </row>
    <row r="49" spans="1:18" x14ac:dyDescent="0.25">
      <c r="A49" s="40" t="s">
        <v>52</v>
      </c>
      <c r="B49" s="19" t="s">
        <v>52</v>
      </c>
      <c r="C49" s="41" t="s">
        <v>11</v>
      </c>
      <c r="D49" s="42" t="s">
        <v>12</v>
      </c>
      <c r="F49" s="143">
        <v>38.488092739019798</v>
      </c>
      <c r="G49" s="144">
        <v>37.223893825951002</v>
      </c>
      <c r="H49" s="145">
        <v>94.281640506635895</v>
      </c>
      <c r="I49" s="146">
        <v>95.526729744971405</v>
      </c>
      <c r="J49" s="145">
        <v>36.2872052340633</v>
      </c>
      <c r="K49" s="146">
        <v>35.558768455671398</v>
      </c>
      <c r="L49" s="143">
        <v>3.3962027695970902</v>
      </c>
      <c r="M49" s="144">
        <v>-1.3033935545156301</v>
      </c>
      <c r="N49" s="144">
        <v>2.0485433270842401</v>
      </c>
      <c r="O49" s="144">
        <v>2.0485433270842401</v>
      </c>
      <c r="P49" s="144">
        <v>0</v>
      </c>
      <c r="Q49" s="144">
        <v>3.3962027695970902</v>
      </c>
      <c r="R49" s="58"/>
    </row>
    <row r="50" spans="1:18" x14ac:dyDescent="0.25">
      <c r="A50" s="40" t="s">
        <v>53</v>
      </c>
      <c r="B50" s="19" t="s">
        <v>53</v>
      </c>
      <c r="C50" s="41" t="s">
        <v>11</v>
      </c>
      <c r="D50" s="42" t="s">
        <v>12</v>
      </c>
      <c r="F50" s="141">
        <v>50.1889620039275</v>
      </c>
      <c r="G50" s="142">
        <v>48.243116157779099</v>
      </c>
      <c r="H50" s="91">
        <v>105.285591171052</v>
      </c>
      <c r="I50" s="92">
        <v>106.71951129778</v>
      </c>
      <c r="J50" s="91">
        <v>52.841745348450203</v>
      </c>
      <c r="K50" s="92">
        <v>51.484817798402403</v>
      </c>
      <c r="L50" s="141">
        <v>4.0334165806881197</v>
      </c>
      <c r="M50" s="142">
        <v>-1.3436344575516399</v>
      </c>
      <c r="N50" s="142">
        <v>2.6355877481417398</v>
      </c>
      <c r="O50" s="142">
        <v>0.57634285583020595</v>
      </c>
      <c r="P50" s="142">
        <v>-2.00636537237428</v>
      </c>
      <c r="Q50" s="142">
        <v>1.9461261347153</v>
      </c>
      <c r="R50" s="58"/>
    </row>
    <row r="51" spans="1:18" x14ac:dyDescent="0.25">
      <c r="A51" s="40" t="s">
        <v>54</v>
      </c>
      <c r="B51" s="19" t="s">
        <v>54</v>
      </c>
      <c r="C51" s="41" t="s">
        <v>11</v>
      </c>
      <c r="D51" s="42" t="s">
        <v>12</v>
      </c>
      <c r="F51" s="143">
        <v>55.270237823691097</v>
      </c>
      <c r="G51" s="144">
        <v>56.409287734855802</v>
      </c>
      <c r="H51" s="145">
        <v>131.82757427758699</v>
      </c>
      <c r="I51" s="146">
        <v>133.04844513880599</v>
      </c>
      <c r="J51" s="145">
        <v>72.861413820425696</v>
      </c>
      <c r="K51" s="146">
        <v>75.051680245101394</v>
      </c>
      <c r="L51" s="143">
        <v>-2.0192595171892198</v>
      </c>
      <c r="M51" s="144">
        <v>-0.91761377590376303</v>
      </c>
      <c r="N51" s="144">
        <v>-2.9183442895920102</v>
      </c>
      <c r="O51" s="144">
        <v>-1.29281661380521</v>
      </c>
      <c r="P51" s="144">
        <v>1.67439220508939</v>
      </c>
      <c r="Q51" s="144">
        <v>-0.378677636056169</v>
      </c>
      <c r="R51" s="58"/>
    </row>
    <row r="52" spans="1:18" x14ac:dyDescent="0.25">
      <c r="A52" s="40" t="s">
        <v>55</v>
      </c>
      <c r="B52" s="19" t="s">
        <v>55</v>
      </c>
      <c r="C52" s="41" t="s">
        <v>11</v>
      </c>
      <c r="D52" s="42" t="s">
        <v>12</v>
      </c>
      <c r="F52" s="141">
        <v>45.173739037846701</v>
      </c>
      <c r="G52" s="142">
        <v>43.7291249164996</v>
      </c>
      <c r="H52" s="91">
        <v>93.407424906040902</v>
      </c>
      <c r="I52" s="92">
        <v>94.090972546459099</v>
      </c>
      <c r="J52" s="91">
        <v>42.195626369027501</v>
      </c>
      <c r="K52" s="92">
        <v>41.1451589199905</v>
      </c>
      <c r="L52" s="141">
        <v>3.3035514067696301</v>
      </c>
      <c r="M52" s="142">
        <v>-0.72647526316159206</v>
      </c>
      <c r="N52" s="142">
        <v>2.5530766598320298</v>
      </c>
      <c r="O52" s="142">
        <v>4.2914095390860298</v>
      </c>
      <c r="P52" s="142">
        <v>1.6950567802271199</v>
      </c>
      <c r="Q52" s="142">
        <v>5.0546052591054904</v>
      </c>
      <c r="R52" s="58"/>
    </row>
    <row r="53" spans="1:18" x14ac:dyDescent="0.25">
      <c r="A53" s="40" t="s">
        <v>56</v>
      </c>
      <c r="B53" s="19" t="s">
        <v>56</v>
      </c>
      <c r="C53" s="41" t="s">
        <v>11</v>
      </c>
      <c r="D53" s="42" t="s">
        <v>12</v>
      </c>
      <c r="F53" s="143">
        <v>45.750668607360701</v>
      </c>
      <c r="G53" s="144">
        <v>50.540980432927697</v>
      </c>
      <c r="H53" s="145">
        <v>97.968200695837496</v>
      </c>
      <c r="I53" s="146">
        <v>104.67458695683</v>
      </c>
      <c r="J53" s="145">
        <v>44.821106840946698</v>
      </c>
      <c r="K53" s="146">
        <v>52.903562512099398</v>
      </c>
      <c r="L53" s="143">
        <v>-9.4780745931989294</v>
      </c>
      <c r="M53" s="144">
        <v>-6.4068905891727796</v>
      </c>
      <c r="N53" s="144">
        <v>-15.277715313225199</v>
      </c>
      <c r="O53" s="144">
        <v>-15.277715313225199</v>
      </c>
      <c r="P53" s="144">
        <v>0</v>
      </c>
      <c r="Q53" s="144">
        <v>-9.4780745931989294</v>
      </c>
      <c r="R53" s="58"/>
    </row>
    <row r="54" spans="1:18" x14ac:dyDescent="0.25">
      <c r="A54" s="40" t="s">
        <v>57</v>
      </c>
      <c r="B54" s="19" t="s">
        <v>57</v>
      </c>
      <c r="C54" s="41" t="s">
        <v>11</v>
      </c>
      <c r="D54" s="42" t="s">
        <v>12</v>
      </c>
      <c r="F54" s="141">
        <v>42.889406117030902</v>
      </c>
      <c r="G54" s="142">
        <v>47.764598540145897</v>
      </c>
      <c r="H54" s="91">
        <v>109.16058448440999</v>
      </c>
      <c r="I54" s="92">
        <v>108.763544612872</v>
      </c>
      <c r="J54" s="91">
        <v>46.818326399243503</v>
      </c>
      <c r="K54" s="92">
        <v>51.950470442371</v>
      </c>
      <c r="L54" s="141">
        <v>-10.206706582109</v>
      </c>
      <c r="M54" s="142">
        <v>0.36504866860622098</v>
      </c>
      <c r="N54" s="142">
        <v>-9.8789173599893392</v>
      </c>
      <c r="O54" s="142">
        <v>-8.8305197289125807</v>
      </c>
      <c r="P54" s="142">
        <v>1.16332116788321</v>
      </c>
      <c r="Q54" s="142">
        <v>-9.1621221924392202</v>
      </c>
      <c r="R54" s="58"/>
    </row>
    <row r="55" spans="1:18" x14ac:dyDescent="0.25">
      <c r="A55" s="40" t="s">
        <v>58</v>
      </c>
      <c r="B55" s="19" t="s">
        <v>58</v>
      </c>
      <c r="C55" s="41" t="s">
        <v>11</v>
      </c>
      <c r="D55" s="42" t="s">
        <v>12</v>
      </c>
      <c r="F55" s="143">
        <v>36.051612903225802</v>
      </c>
      <c r="G55" s="144">
        <v>37.2451612903225</v>
      </c>
      <c r="H55" s="145">
        <v>85.904541875447293</v>
      </c>
      <c r="I55" s="146">
        <v>83.523284831687704</v>
      </c>
      <c r="J55" s="145">
        <v>30.969972903225798</v>
      </c>
      <c r="K55" s="146">
        <v>31.108382150537601</v>
      </c>
      <c r="L55" s="143">
        <v>-3.20457301229863</v>
      </c>
      <c r="M55" s="144">
        <v>2.8510098094899399</v>
      </c>
      <c r="N55" s="144">
        <v>-0.44492589374158698</v>
      </c>
      <c r="O55" s="144">
        <v>-0.44492589374158698</v>
      </c>
      <c r="P55" s="144">
        <v>0</v>
      </c>
      <c r="Q55" s="144">
        <v>-3.20457301229863</v>
      </c>
      <c r="R55" s="58"/>
    </row>
    <row r="56" spans="1:18" x14ac:dyDescent="0.25">
      <c r="A56" s="40" t="s">
        <v>59</v>
      </c>
      <c r="B56" s="19" t="s">
        <v>59</v>
      </c>
      <c r="C56" s="41" t="s">
        <v>11</v>
      </c>
      <c r="D56" s="42" t="s">
        <v>12</v>
      </c>
      <c r="F56" s="141">
        <v>47.748664900913603</v>
      </c>
      <c r="G56" s="142">
        <v>47.200552047999402</v>
      </c>
      <c r="H56" s="91">
        <v>130.76496729605199</v>
      </c>
      <c r="I56" s="92">
        <v>125.531272012683</v>
      </c>
      <c r="J56" s="91">
        <v>62.438526041981198</v>
      </c>
      <c r="K56" s="92">
        <v>59.251453382862302</v>
      </c>
      <c r="L56" s="141">
        <v>1.1612424624965301</v>
      </c>
      <c r="M56" s="142">
        <v>4.1692362384730197</v>
      </c>
      <c r="N56" s="142">
        <v>5.3788936425324998</v>
      </c>
      <c r="O56" s="142">
        <v>9.4628929933126908</v>
      </c>
      <c r="P56" s="142">
        <v>3.8755382692040499</v>
      </c>
      <c r="Q56" s="142">
        <v>5.08178512773289</v>
      </c>
      <c r="R56" s="58"/>
    </row>
    <row r="57" spans="1:18" x14ac:dyDescent="0.25">
      <c r="A57" s="63" t="s">
        <v>66</v>
      </c>
      <c r="B57" s="19" t="s">
        <v>72</v>
      </c>
      <c r="C57" s="41" t="s">
        <v>11</v>
      </c>
      <c r="D57" s="42" t="s">
        <v>12</v>
      </c>
      <c r="F57" s="143">
        <v>54.808513296820003</v>
      </c>
      <c r="G57" s="144">
        <v>58.640473267105698</v>
      </c>
      <c r="H57" s="145">
        <v>314.284578338431</v>
      </c>
      <c r="I57" s="146">
        <v>314.950911755748</v>
      </c>
      <c r="J57" s="145">
        <v>172.254704908473</v>
      </c>
      <c r="K57" s="146">
        <v>184.688705212635</v>
      </c>
      <c r="L57" s="143">
        <v>-6.5346675372676897</v>
      </c>
      <c r="M57" s="144">
        <v>-0.21156738794712601</v>
      </c>
      <c r="N57" s="144">
        <v>-6.7324096997951903</v>
      </c>
      <c r="O57" s="144">
        <v>-1.97249999880637E-2</v>
      </c>
      <c r="P57" s="144">
        <v>7.1972318339100303</v>
      </c>
      <c r="Q57" s="144">
        <v>0.192249124409928</v>
      </c>
    </row>
    <row r="58" spans="1:18" x14ac:dyDescent="0.25">
      <c r="A58" s="19" t="s">
        <v>67</v>
      </c>
      <c r="B58" t="s">
        <v>73</v>
      </c>
      <c r="C58" s="41" t="s">
        <v>11</v>
      </c>
      <c r="D58" s="42" t="s">
        <v>12</v>
      </c>
      <c r="F58" s="141">
        <v>53.383579685106703</v>
      </c>
      <c r="G58" s="142">
        <v>55.288177446961903</v>
      </c>
      <c r="H58" s="91">
        <v>175.68273667397199</v>
      </c>
      <c r="I58" s="92">
        <v>176.07983005722099</v>
      </c>
      <c r="J58" s="91">
        <v>93.785733725326395</v>
      </c>
      <c r="K58" s="92">
        <v>97.351328890345599</v>
      </c>
      <c r="L58" s="141">
        <v>-3.4448553918824198</v>
      </c>
      <c r="M58" s="142">
        <v>-0.22551894962630101</v>
      </c>
      <c r="N58" s="142">
        <v>-3.6626055398127999</v>
      </c>
      <c r="O58" s="142">
        <v>-2.9819742522467401</v>
      </c>
      <c r="P58" s="142">
        <v>0.70650788448231905</v>
      </c>
      <c r="Q58" s="142">
        <v>-2.7626856823527599</v>
      </c>
    </row>
    <row r="59" spans="1:18" x14ac:dyDescent="0.25">
      <c r="A59" s="63" t="s">
        <v>68</v>
      </c>
      <c r="B59" t="s">
        <v>74</v>
      </c>
      <c r="C59" s="41" t="s">
        <v>11</v>
      </c>
      <c r="D59" s="42" t="s">
        <v>12</v>
      </c>
      <c r="F59" s="143">
        <v>53.994778167804597</v>
      </c>
      <c r="G59" s="144">
        <v>53.763797768995602</v>
      </c>
      <c r="H59" s="145">
        <v>129.40771497072799</v>
      </c>
      <c r="I59" s="146">
        <v>128.34186234128799</v>
      </c>
      <c r="J59" s="145">
        <v>69.873408630469697</v>
      </c>
      <c r="K59" s="146">
        <v>69.001459322132803</v>
      </c>
      <c r="L59" s="143">
        <v>0.42962068974643602</v>
      </c>
      <c r="M59" s="144">
        <v>0.83047932295541604</v>
      </c>
      <c r="N59" s="144">
        <v>1.2636679236973301</v>
      </c>
      <c r="O59" s="144">
        <v>3.0267679958751601</v>
      </c>
      <c r="P59" s="144">
        <v>1.74109837054918</v>
      </c>
      <c r="Q59" s="144">
        <v>2.1781991791243298</v>
      </c>
    </row>
    <row r="60" spans="1:18" x14ac:dyDescent="0.25">
      <c r="A60" s="19" t="s">
        <v>69</v>
      </c>
      <c r="B60" t="s">
        <v>75</v>
      </c>
      <c r="C60" s="41" t="s">
        <v>11</v>
      </c>
      <c r="D60" s="42" t="s">
        <v>12</v>
      </c>
      <c r="F60" s="141">
        <v>51.560781666398398</v>
      </c>
      <c r="G60" s="142">
        <v>50.986641109888303</v>
      </c>
      <c r="H60" s="91">
        <v>106.231927196828</v>
      </c>
      <c r="I60" s="92">
        <v>107.701244311838</v>
      </c>
      <c r="J60" s="91">
        <v>54.774012041964099</v>
      </c>
      <c r="K60" s="92">
        <v>54.913246908161298</v>
      </c>
      <c r="L60" s="141">
        <v>1.12606075633165</v>
      </c>
      <c r="M60" s="142">
        <v>-1.3642526828716599</v>
      </c>
      <c r="N60" s="142">
        <v>-0.25355424061903598</v>
      </c>
      <c r="O60" s="142">
        <v>0.31521189569185698</v>
      </c>
      <c r="P60" s="142">
        <v>0.570211932847144</v>
      </c>
      <c r="Q60" s="142">
        <v>1.7026936219825</v>
      </c>
    </row>
    <row r="61" spans="1:18" x14ac:dyDescent="0.25">
      <c r="A61" s="63" t="s">
        <v>70</v>
      </c>
      <c r="B61" t="s">
        <v>76</v>
      </c>
      <c r="C61" s="41" t="s">
        <v>11</v>
      </c>
      <c r="D61" s="42" t="s">
        <v>12</v>
      </c>
      <c r="F61" s="143">
        <v>47.220345119694599</v>
      </c>
      <c r="G61" s="144">
        <v>47.238499255929298</v>
      </c>
      <c r="H61" s="145">
        <v>79.614804683613201</v>
      </c>
      <c r="I61" s="146">
        <v>79.847242856802495</v>
      </c>
      <c r="J61" s="145">
        <v>37.594385537972897</v>
      </c>
      <c r="K61" s="146">
        <v>37.718639222790699</v>
      </c>
      <c r="L61" s="143">
        <v>-3.8430806483392498E-2</v>
      </c>
      <c r="M61" s="144">
        <v>-0.291103568355151</v>
      </c>
      <c r="N61" s="144">
        <v>-0.329422501389523</v>
      </c>
      <c r="O61" s="144">
        <v>1.44808103907143</v>
      </c>
      <c r="P61" s="144">
        <v>1.78337839016307</v>
      </c>
      <c r="Q61" s="144">
        <v>1.7442622169816899</v>
      </c>
    </row>
    <row r="62" spans="1:18" x14ac:dyDescent="0.25">
      <c r="A62" s="19" t="s">
        <v>71</v>
      </c>
      <c r="B62" t="s">
        <v>77</v>
      </c>
      <c r="C62" s="41" t="s">
        <v>11</v>
      </c>
      <c r="D62" s="42" t="s">
        <v>12</v>
      </c>
      <c r="F62" s="141">
        <v>45.517969033932502</v>
      </c>
      <c r="G62" s="142">
        <v>45.0091769692621</v>
      </c>
      <c r="H62" s="91">
        <v>61.051176280691301</v>
      </c>
      <c r="I62" s="92">
        <v>61.387293720701798</v>
      </c>
      <c r="J62" s="91">
        <v>27.789255514296599</v>
      </c>
      <c r="K62" s="92">
        <v>27.629915667391401</v>
      </c>
      <c r="L62" s="141">
        <v>1.1304185033595799</v>
      </c>
      <c r="M62" s="142">
        <v>-0.54753584925855903</v>
      </c>
      <c r="N62" s="142">
        <v>0.57669320754848097</v>
      </c>
      <c r="O62" s="142">
        <v>6.6121655422366393E-2</v>
      </c>
      <c r="P62" s="142">
        <v>-0.50764400363860396</v>
      </c>
      <c r="Q62" s="142">
        <v>0.61703599797265596</v>
      </c>
    </row>
  </sheetData>
  <sheetProtection selectLockedCells="1" selectUnlockedCells="1"/>
  <mergeCells count="6">
    <mergeCell ref="C6:D6"/>
    <mergeCell ref="F7:G7"/>
    <mergeCell ref="H7:I7"/>
    <mergeCell ref="J7:K7"/>
    <mergeCell ref="F1:Q1"/>
    <mergeCell ref="F6:Q6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A54F0F"/>
  </sheetPr>
  <dimension ref="A1:R62"/>
  <sheetViews>
    <sheetView workbookViewId="0">
      <selection activeCell="A3" sqref="A3"/>
    </sheetView>
  </sheetViews>
  <sheetFormatPr defaultColWidth="8.81640625" defaultRowHeight="12.5" x14ac:dyDescent="0.25"/>
  <cols>
    <col min="1" max="1" width="33" customWidth="1"/>
    <col min="2" max="2" width="21.7265625" customWidth="1"/>
    <col min="12" max="12" width="12.1796875" customWidth="1"/>
  </cols>
  <sheetData>
    <row r="1" spans="1:18" ht="25" x14ac:dyDescent="0.5">
      <c r="A1" s="43" t="s">
        <v>90</v>
      </c>
      <c r="B1" s="56" t="s">
        <v>60</v>
      </c>
      <c r="D1" s="46"/>
      <c r="E1" s="1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8" ht="25" x14ac:dyDescent="0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5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3" x14ac:dyDescent="0.25">
      <c r="A6" s="2"/>
      <c r="B6" s="27"/>
      <c r="C6" s="125" t="s">
        <v>0</v>
      </c>
      <c r="D6" s="126"/>
      <c r="E6" s="28"/>
      <c r="F6" s="129" t="s">
        <v>89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8" ht="13" x14ac:dyDescent="0.3">
      <c r="A7" s="4"/>
      <c r="B7" s="29"/>
      <c r="C7" s="3"/>
      <c r="D7" s="17"/>
      <c r="E7" s="30"/>
      <c r="F7" s="127" t="s">
        <v>1</v>
      </c>
      <c r="G7" s="128"/>
      <c r="H7" s="127" t="s">
        <v>2</v>
      </c>
      <c r="I7" s="128"/>
      <c r="J7" s="127" t="s">
        <v>3</v>
      </c>
      <c r="K7" s="128"/>
      <c r="L7" s="49" t="s">
        <v>79</v>
      </c>
      <c r="M7" s="50"/>
      <c r="N7" s="50"/>
      <c r="O7" s="50"/>
      <c r="P7" s="50"/>
      <c r="Q7" s="51"/>
    </row>
    <row r="8" spans="1:18" x14ac:dyDescent="0.25">
      <c r="A8" s="6"/>
      <c r="B8" s="31"/>
      <c r="C8" s="5" t="s">
        <v>4</v>
      </c>
      <c r="D8" s="5" t="s">
        <v>5</v>
      </c>
      <c r="E8" s="32"/>
      <c r="F8" s="5">
        <v>2025</v>
      </c>
      <c r="G8" s="52">
        <v>2024</v>
      </c>
      <c r="H8" s="5">
        <v>2025</v>
      </c>
      <c r="I8" s="52">
        <v>2024</v>
      </c>
      <c r="J8" s="5">
        <v>2025</v>
      </c>
      <c r="K8" s="52">
        <v>2024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5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33">
        <v>62.306134592278198</v>
      </c>
      <c r="G9" s="134">
        <v>63.0636997096912</v>
      </c>
      <c r="H9" s="135">
        <v>160.535642652918</v>
      </c>
      <c r="I9" s="136">
        <v>159.05858038410699</v>
      </c>
      <c r="J9" s="135">
        <v>100.02355357990599</v>
      </c>
      <c r="K9" s="136">
        <v>100.308225495931</v>
      </c>
      <c r="L9" s="133">
        <v>-1.2012697017466101</v>
      </c>
      <c r="M9" s="134">
        <v>0.92862784594411896</v>
      </c>
      <c r="N9" s="134">
        <v>-0.28379718075780302</v>
      </c>
      <c r="O9" s="134">
        <v>0.44716450801190799</v>
      </c>
      <c r="P9" s="134">
        <v>0.733042041417023</v>
      </c>
      <c r="Q9" s="134">
        <v>-0.47703347227419801</v>
      </c>
      <c r="R9" s="58"/>
    </row>
    <row r="10" spans="1:18" x14ac:dyDescent="0.25">
      <c r="A10" s="36"/>
      <c r="B10" s="19"/>
      <c r="C10" s="37"/>
      <c r="D10" s="38"/>
      <c r="E10" s="1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57"/>
    </row>
    <row r="11" spans="1:18" x14ac:dyDescent="0.25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33">
        <v>62.307110306077298</v>
      </c>
      <c r="G11" s="134">
        <v>62.210733152762401</v>
      </c>
      <c r="H11" s="135">
        <v>133.46114659056099</v>
      </c>
      <c r="I11" s="136">
        <v>132.93410798670399</v>
      </c>
      <c r="J11" s="135">
        <v>83.155783821936595</v>
      </c>
      <c r="K11" s="136">
        <v>82.699283188613805</v>
      </c>
      <c r="L11" s="133">
        <v>0.154920458947477</v>
      </c>
      <c r="M11" s="134">
        <v>0.39646604760721599</v>
      </c>
      <c r="N11" s="134">
        <v>0.55200071357521796</v>
      </c>
      <c r="O11" s="134">
        <v>1.9426810649174999</v>
      </c>
      <c r="P11" s="134">
        <v>1.38304592795092</v>
      </c>
      <c r="Q11" s="134">
        <v>1.54010900799743</v>
      </c>
      <c r="R11" s="58"/>
    </row>
    <row r="12" spans="1:18" x14ac:dyDescent="0.25">
      <c r="A12" s="36"/>
      <c r="B12" s="19"/>
      <c r="C12" s="37"/>
      <c r="D12" s="38"/>
      <c r="E12" s="1"/>
      <c r="F12" s="137"/>
      <c r="G12" s="137"/>
      <c r="H12" s="138"/>
      <c r="I12" s="138"/>
      <c r="J12" s="138"/>
      <c r="K12" s="138"/>
      <c r="L12" s="137"/>
      <c r="M12" s="137"/>
      <c r="N12" s="137"/>
      <c r="O12" s="137"/>
      <c r="P12" s="137"/>
      <c r="Q12" s="137"/>
      <c r="R12" s="57"/>
    </row>
    <row r="13" spans="1:18" ht="13" x14ac:dyDescent="0.3">
      <c r="A13" s="39" t="s">
        <v>14</v>
      </c>
      <c r="B13" s="19"/>
      <c r="C13" s="7"/>
      <c r="D13" s="18"/>
      <c r="E13" s="1"/>
      <c r="F13" s="139"/>
      <c r="G13" s="139"/>
      <c r="H13" s="140"/>
      <c r="I13" s="140"/>
      <c r="J13" s="140"/>
      <c r="K13" s="140"/>
      <c r="L13" s="139"/>
      <c r="M13" s="139"/>
      <c r="N13" s="139"/>
      <c r="O13" s="139"/>
      <c r="P13" s="139"/>
      <c r="Q13" s="139"/>
      <c r="R13" s="57"/>
    </row>
    <row r="14" spans="1:18" x14ac:dyDescent="0.25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33">
        <v>62.027859189019601</v>
      </c>
      <c r="G14" s="134">
        <v>61.508311765615602</v>
      </c>
      <c r="H14" s="135">
        <v>130.59803835152499</v>
      </c>
      <c r="I14" s="136">
        <v>129.90430163714399</v>
      </c>
      <c r="J14" s="135">
        <v>81.007167332305897</v>
      </c>
      <c r="K14" s="136">
        <v>79.901942847920296</v>
      </c>
      <c r="L14" s="133">
        <v>0.84467839953700097</v>
      </c>
      <c r="M14" s="134">
        <v>0.53403675293133301</v>
      </c>
      <c r="N14" s="134">
        <v>1.38322604556593</v>
      </c>
      <c r="O14" s="134">
        <v>0.82236164823536595</v>
      </c>
      <c r="P14" s="134">
        <v>-0.55321222179149399</v>
      </c>
      <c r="Q14" s="134">
        <v>0.286793313604436</v>
      </c>
      <c r="R14" s="58"/>
    </row>
    <row r="15" spans="1:18" x14ac:dyDescent="0.25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41">
        <v>63.894731934797399</v>
      </c>
      <c r="G15" s="142">
        <v>61.820874542380302</v>
      </c>
      <c r="H15" s="91">
        <v>114.18829279729999</v>
      </c>
      <c r="I15" s="92">
        <v>113.73321823324</v>
      </c>
      <c r="J15" s="91">
        <v>72.960303583756897</v>
      </c>
      <c r="K15" s="92">
        <v>70.3108701569831</v>
      </c>
      <c r="L15" s="141">
        <v>3.3546231879903399</v>
      </c>
      <c r="M15" s="142">
        <v>0.40012458200835799</v>
      </c>
      <c r="N15" s="142">
        <v>3.7681704420075999</v>
      </c>
      <c r="O15" s="142">
        <v>7.1285366077452004</v>
      </c>
      <c r="P15" s="142">
        <v>3.2383399952257799</v>
      </c>
      <c r="Q15" s="142">
        <v>6.7015972876019401</v>
      </c>
      <c r="R15" s="58"/>
    </row>
    <row r="16" spans="1:18" x14ac:dyDescent="0.25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43">
        <v>56.7772401097277</v>
      </c>
      <c r="G16" s="144">
        <v>56.668930505745301</v>
      </c>
      <c r="H16" s="145">
        <v>124.33245142192899</v>
      </c>
      <c r="I16" s="146">
        <v>122.304415653923</v>
      </c>
      <c r="J16" s="145">
        <v>70.592534478139598</v>
      </c>
      <c r="K16" s="146">
        <v>69.308604312379799</v>
      </c>
      <c r="L16" s="143">
        <v>0.19112695972162599</v>
      </c>
      <c r="M16" s="144">
        <v>1.6581868750714399</v>
      </c>
      <c r="N16" s="144">
        <v>1.85248307695389</v>
      </c>
      <c r="O16" s="144">
        <v>3.6378326736141902</v>
      </c>
      <c r="P16" s="144">
        <v>1.7528778314725899</v>
      </c>
      <c r="Q16" s="144">
        <v>1.9473550133011399</v>
      </c>
      <c r="R16" s="58"/>
    </row>
    <row r="17" spans="1:18" x14ac:dyDescent="0.25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41">
        <v>65.877777890997393</v>
      </c>
      <c r="G17" s="142">
        <v>68.038863501219694</v>
      </c>
      <c r="H17" s="91">
        <v>186.81289834726201</v>
      </c>
      <c r="I17" s="92">
        <v>185.97053100303901</v>
      </c>
      <c r="J17" s="91">
        <v>123.068186244944</v>
      </c>
      <c r="K17" s="92">
        <v>126.53223574165099</v>
      </c>
      <c r="L17" s="141">
        <v>-3.1762517758450599</v>
      </c>
      <c r="M17" s="142">
        <v>0.45295743345992601</v>
      </c>
      <c r="N17" s="142">
        <v>-2.73768141090923</v>
      </c>
      <c r="O17" s="142">
        <v>-1.28188957151005</v>
      </c>
      <c r="P17" s="142">
        <v>1.4967685949884999</v>
      </c>
      <c r="Q17" s="142">
        <v>-1.72702431993517</v>
      </c>
      <c r="R17" s="58"/>
    </row>
    <row r="18" spans="1:18" x14ac:dyDescent="0.25">
      <c r="A18" s="36"/>
      <c r="B18" s="19"/>
      <c r="C18" s="37"/>
      <c r="D18" s="38"/>
      <c r="E18" s="1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57"/>
    </row>
    <row r="19" spans="1:18" ht="13" x14ac:dyDescent="0.3">
      <c r="A19" s="39" t="s">
        <v>19</v>
      </c>
      <c r="B19" s="19"/>
      <c r="C19" s="7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7"/>
    </row>
    <row r="20" spans="1:18" x14ac:dyDescent="0.25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33">
        <v>69.736840601637695</v>
      </c>
      <c r="G20" s="134">
        <v>72.558925232346198</v>
      </c>
      <c r="H20" s="135">
        <v>193.81157394300701</v>
      </c>
      <c r="I20" s="136">
        <v>194.59284469137199</v>
      </c>
      <c r="J20" s="135">
        <v>135.15806838815999</v>
      </c>
      <c r="K20" s="136">
        <v>141.19447668710799</v>
      </c>
      <c r="L20" s="133">
        <v>-3.88936939414641</v>
      </c>
      <c r="M20" s="134">
        <v>-0.401489967220307</v>
      </c>
      <c r="N20" s="134">
        <v>-4.2752439334610797</v>
      </c>
      <c r="O20" s="134">
        <v>-4.9838923358549696</v>
      </c>
      <c r="P20" s="134">
        <v>-0.74029794539388105</v>
      </c>
      <c r="Q20" s="134">
        <v>-4.6008744178266401</v>
      </c>
      <c r="R20" s="58"/>
    </row>
    <row r="21" spans="1:18" x14ac:dyDescent="0.25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41">
        <v>64.479409104397007</v>
      </c>
      <c r="G21" s="142">
        <v>63.222116446305101</v>
      </c>
      <c r="H21" s="91">
        <v>152.78432874426099</v>
      </c>
      <c r="I21" s="92">
        <v>152.31500047785499</v>
      </c>
      <c r="J21" s="91">
        <v>98.514432378419102</v>
      </c>
      <c r="K21" s="92">
        <v>96.296766967300002</v>
      </c>
      <c r="L21" s="141">
        <v>1.98869118714131</v>
      </c>
      <c r="M21" s="142">
        <v>0.30813003639396203</v>
      </c>
      <c r="N21" s="142">
        <v>2.3029489784139798</v>
      </c>
      <c r="O21" s="142">
        <v>2.4588565072594699</v>
      </c>
      <c r="P21" s="142">
        <v>0.15239788334781201</v>
      </c>
      <c r="Q21" s="142">
        <v>2.1441197937646499</v>
      </c>
      <c r="R21" s="58"/>
    </row>
    <row r="22" spans="1:18" x14ac:dyDescent="0.25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43">
        <v>63.446373895046399</v>
      </c>
      <c r="G22" s="144">
        <v>65.629309778158699</v>
      </c>
      <c r="H22" s="145">
        <v>150.85584083444201</v>
      </c>
      <c r="I22" s="146">
        <v>157.28873300945301</v>
      </c>
      <c r="J22" s="145">
        <v>95.712560818336598</v>
      </c>
      <c r="K22" s="146">
        <v>103.227509832915</v>
      </c>
      <c r="L22" s="143">
        <v>-3.3261600502749098</v>
      </c>
      <c r="M22" s="144">
        <v>-4.08986203393503</v>
      </c>
      <c r="N22" s="144">
        <v>-7.2799867271258298</v>
      </c>
      <c r="O22" s="144">
        <v>-6.9659555984806403</v>
      </c>
      <c r="P22" s="144">
        <v>0.33868753633695398</v>
      </c>
      <c r="Q22" s="144">
        <v>-2.9987378034668501</v>
      </c>
      <c r="R22" s="58"/>
    </row>
    <row r="23" spans="1:18" x14ac:dyDescent="0.25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41">
        <v>67.997226395469696</v>
      </c>
      <c r="G23" s="142">
        <v>68.4664998047393</v>
      </c>
      <c r="H23" s="91">
        <v>163.16523340381499</v>
      </c>
      <c r="I23" s="92">
        <v>161.00916020669999</v>
      </c>
      <c r="J23" s="91">
        <v>110.94783315628899</v>
      </c>
      <c r="K23" s="92">
        <v>110.237336358533</v>
      </c>
      <c r="L23" s="141">
        <v>-0.68540587091197003</v>
      </c>
      <c r="M23" s="142">
        <v>1.33909970982216</v>
      </c>
      <c r="N23" s="142">
        <v>0.64451557088171096</v>
      </c>
      <c r="O23" s="142">
        <v>0.18968252760089699</v>
      </c>
      <c r="P23" s="142">
        <v>-0.45192034628104899</v>
      </c>
      <c r="Q23" s="142">
        <v>-1.1342287286077599</v>
      </c>
      <c r="R23" s="58"/>
    </row>
    <row r="24" spans="1:18" x14ac:dyDescent="0.25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43">
        <v>60.6762831310336</v>
      </c>
      <c r="G24" s="144">
        <v>61.151875111940498</v>
      </c>
      <c r="H24" s="145">
        <v>102.369174552133</v>
      </c>
      <c r="I24" s="146">
        <v>101.290746353499</v>
      </c>
      <c r="J24" s="145">
        <v>62.113810190154503</v>
      </c>
      <c r="K24" s="146">
        <v>61.941190710044602</v>
      </c>
      <c r="L24" s="143">
        <v>-0.77772264552189496</v>
      </c>
      <c r="M24" s="144">
        <v>1.06468580542377</v>
      </c>
      <c r="N24" s="144">
        <v>0.27868285728944198</v>
      </c>
      <c r="O24" s="144">
        <v>4.0473725545610302</v>
      </c>
      <c r="P24" s="144">
        <v>3.7582161930018101</v>
      </c>
      <c r="Q24" s="144">
        <v>2.9512650490792698</v>
      </c>
      <c r="R24" s="58"/>
    </row>
    <row r="25" spans="1:18" x14ac:dyDescent="0.25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41">
        <v>71.539276321284007</v>
      </c>
      <c r="G25" s="142">
        <v>72.478877181009395</v>
      </c>
      <c r="H25" s="91">
        <v>135.98367860277301</v>
      </c>
      <c r="I25" s="92">
        <v>130.97186579568299</v>
      </c>
      <c r="J25" s="91">
        <v>97.281739587485205</v>
      </c>
      <c r="K25" s="92">
        <v>94.926937751729895</v>
      </c>
      <c r="L25" s="141">
        <v>-1.2963788848147</v>
      </c>
      <c r="M25" s="142">
        <v>3.82663312967445</v>
      </c>
      <c r="N25" s="142">
        <v>2.4806465809673202</v>
      </c>
      <c r="O25" s="142">
        <v>6.5928858461064799</v>
      </c>
      <c r="P25" s="142">
        <v>4.0126983994877303</v>
      </c>
      <c r="Q25" s="142">
        <v>2.6642997399107702</v>
      </c>
      <c r="R25" s="58"/>
    </row>
    <row r="26" spans="1:18" x14ac:dyDescent="0.25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43">
        <v>52.041947322181898</v>
      </c>
      <c r="G26" s="144">
        <v>52.762152342009998</v>
      </c>
      <c r="H26" s="145">
        <v>143.01804257775501</v>
      </c>
      <c r="I26" s="146">
        <v>141.062990323788</v>
      </c>
      <c r="J26" s="145">
        <v>74.429374379531197</v>
      </c>
      <c r="K26" s="146">
        <v>74.427869852832103</v>
      </c>
      <c r="L26" s="143">
        <v>-1.36500310897041</v>
      </c>
      <c r="M26" s="144">
        <v>1.3859427263519599</v>
      </c>
      <c r="N26" s="144">
        <v>2.0214560782951E-3</v>
      </c>
      <c r="O26" s="144">
        <v>-2.1161604177721798</v>
      </c>
      <c r="P26" s="144">
        <v>-2.11813905659977</v>
      </c>
      <c r="Q26" s="144">
        <v>-3.4542295015952802</v>
      </c>
      <c r="R26" s="58"/>
    </row>
    <row r="27" spans="1:18" x14ac:dyDescent="0.25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41">
        <v>61.142527132980099</v>
      </c>
      <c r="G27" s="142">
        <v>60.827258973262801</v>
      </c>
      <c r="H27" s="91">
        <v>163.78404034805399</v>
      </c>
      <c r="I27" s="92">
        <v>160.48721849985699</v>
      </c>
      <c r="J27" s="91">
        <v>100.1417013093</v>
      </c>
      <c r="K27" s="92">
        <v>97.619976015894395</v>
      </c>
      <c r="L27" s="141">
        <v>0.51830078329826001</v>
      </c>
      <c r="M27" s="142">
        <v>2.0542582013781101</v>
      </c>
      <c r="N27" s="142">
        <v>2.5832062210250801</v>
      </c>
      <c r="O27" s="142">
        <v>1.9731769292811701</v>
      </c>
      <c r="P27" s="142">
        <v>-0.59466779623708599</v>
      </c>
      <c r="Q27" s="142">
        <v>-7.9449180784744597E-2</v>
      </c>
      <c r="R27" s="58"/>
    </row>
    <row r="28" spans="1:18" x14ac:dyDescent="0.25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43">
        <v>65.6284108338902</v>
      </c>
      <c r="G28" s="144">
        <v>65.543633414005896</v>
      </c>
      <c r="H28" s="145">
        <v>123.906436438545</v>
      </c>
      <c r="I28" s="146">
        <v>122.25260906859501</v>
      </c>
      <c r="J28" s="145">
        <v>81.317825155522002</v>
      </c>
      <c r="K28" s="146">
        <v>80.1288019269778</v>
      </c>
      <c r="L28" s="143">
        <v>0.12934501105365401</v>
      </c>
      <c r="M28" s="144">
        <v>1.35279515304473</v>
      </c>
      <c r="N28" s="144">
        <v>1.48388993713863</v>
      </c>
      <c r="O28" s="144">
        <v>1.8159543569558301</v>
      </c>
      <c r="P28" s="144">
        <v>0.32720899841629397</v>
      </c>
      <c r="Q28" s="144">
        <v>0.45697723798511902</v>
      </c>
      <c r="R28" s="58"/>
    </row>
    <row r="29" spans="1:18" x14ac:dyDescent="0.25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41">
        <v>65.194894723674594</v>
      </c>
      <c r="G29" s="142">
        <v>63.782716352628199</v>
      </c>
      <c r="H29" s="91">
        <v>94.539978879923396</v>
      </c>
      <c r="I29" s="92">
        <v>97.286936787598194</v>
      </c>
      <c r="J29" s="91">
        <v>61.635239702550301</v>
      </c>
      <c r="K29" s="92">
        <v>62.052250939394497</v>
      </c>
      <c r="L29" s="141">
        <v>2.2140455154637899</v>
      </c>
      <c r="M29" s="142">
        <v>-2.8235629554993902</v>
      </c>
      <c r="N29" s="142">
        <v>-0.67203240902813899</v>
      </c>
      <c r="O29" s="142">
        <v>-1.5537897236765901</v>
      </c>
      <c r="P29" s="142">
        <v>-0.88772310159359502</v>
      </c>
      <c r="Q29" s="142">
        <v>1.30666782034962</v>
      </c>
      <c r="R29" s="58"/>
    </row>
    <row r="30" spans="1:18" x14ac:dyDescent="0.25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43">
        <v>69.749192183412802</v>
      </c>
      <c r="G30" s="144">
        <v>68.133396306856099</v>
      </c>
      <c r="H30" s="145">
        <v>102.40890461694499</v>
      </c>
      <c r="I30" s="146">
        <v>103.01143559047</v>
      </c>
      <c r="J30" s="145">
        <v>71.429383694201306</v>
      </c>
      <c r="K30" s="146">
        <v>70.185189652237</v>
      </c>
      <c r="L30" s="143">
        <v>2.3715181748455998</v>
      </c>
      <c r="M30" s="144">
        <v>-0.58491658724192996</v>
      </c>
      <c r="N30" s="144">
        <v>1.77273018442954</v>
      </c>
      <c r="O30" s="144">
        <v>2.9925539554318701</v>
      </c>
      <c r="P30" s="144">
        <v>1.1985762480694</v>
      </c>
      <c r="Q30" s="144">
        <v>3.5985188764773501</v>
      </c>
      <c r="R30" s="58"/>
    </row>
    <row r="31" spans="1:18" x14ac:dyDescent="0.25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41">
        <v>64.258463339246802</v>
      </c>
      <c r="G31" s="142">
        <v>61.922837756277701</v>
      </c>
      <c r="H31" s="91">
        <v>185.02632893216301</v>
      </c>
      <c r="I31" s="92">
        <v>182.89863410081301</v>
      </c>
      <c r="J31" s="91">
        <v>118.89507574482801</v>
      </c>
      <c r="K31" s="92">
        <v>113.25602445269401</v>
      </c>
      <c r="L31" s="141">
        <v>3.7718322796540198</v>
      </c>
      <c r="M31" s="142">
        <v>1.16331914768559</v>
      </c>
      <c r="N31" s="142">
        <v>4.9790298744674102</v>
      </c>
      <c r="O31" s="142">
        <v>4.9790298744674102</v>
      </c>
      <c r="P31" s="142">
        <v>0</v>
      </c>
      <c r="Q31" s="142">
        <v>3.7718322796540198</v>
      </c>
      <c r="R31" s="58"/>
    </row>
    <row r="32" spans="1:18" x14ac:dyDescent="0.25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43">
        <v>62.8966523075335</v>
      </c>
      <c r="G32" s="144">
        <v>61.812162068555402</v>
      </c>
      <c r="H32" s="145">
        <v>110.554060658062</v>
      </c>
      <c r="I32" s="146">
        <v>110.221622730115</v>
      </c>
      <c r="J32" s="145">
        <v>69.534803143961099</v>
      </c>
      <c r="K32" s="146">
        <v>68.130368076530402</v>
      </c>
      <c r="L32" s="143">
        <v>1.75449329498514</v>
      </c>
      <c r="M32" s="144">
        <v>0.30160863151246198</v>
      </c>
      <c r="N32" s="144">
        <v>2.0613936297145901</v>
      </c>
      <c r="O32" s="144">
        <v>6.0019126565554197</v>
      </c>
      <c r="P32" s="144">
        <v>3.86093006052542</v>
      </c>
      <c r="Q32" s="144">
        <v>5.6831631145465504</v>
      </c>
      <c r="R32" s="58"/>
    </row>
    <row r="33" spans="1:18" x14ac:dyDescent="0.25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41">
        <v>61.294871454516702</v>
      </c>
      <c r="G33" s="142">
        <v>59.178940306424899</v>
      </c>
      <c r="H33" s="91">
        <v>95.600159528771499</v>
      </c>
      <c r="I33" s="92">
        <v>95.460357155059995</v>
      </c>
      <c r="J33" s="91">
        <v>58.597994893473398</v>
      </c>
      <c r="K33" s="92">
        <v>56.492427777092999</v>
      </c>
      <c r="L33" s="141">
        <v>3.5754799547536198</v>
      </c>
      <c r="M33" s="142">
        <v>0.14645071302679399</v>
      </c>
      <c r="N33" s="142">
        <v>3.7271669836682801</v>
      </c>
      <c r="O33" s="142">
        <v>3.6328165946280002</v>
      </c>
      <c r="P33" s="142">
        <v>-9.0960152276344103E-2</v>
      </c>
      <c r="Q33" s="142">
        <v>3.48126754046582</v>
      </c>
      <c r="R33" s="58"/>
    </row>
    <row r="34" spans="1:18" x14ac:dyDescent="0.25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43">
        <v>64.119919104682793</v>
      </c>
      <c r="G34" s="144">
        <v>62.962336044590302</v>
      </c>
      <c r="H34" s="145">
        <v>97.095452816742906</v>
      </c>
      <c r="I34" s="146">
        <v>94.930570337373396</v>
      </c>
      <c r="J34" s="145">
        <v>62.257525800421</v>
      </c>
      <c r="K34" s="146">
        <v>59.7705047048632</v>
      </c>
      <c r="L34" s="143">
        <v>1.83853257806818</v>
      </c>
      <c r="M34" s="144">
        <v>2.28049033275131</v>
      </c>
      <c r="N34" s="144">
        <v>4.1609504685268197</v>
      </c>
      <c r="O34" s="144">
        <v>7.8007651951495403</v>
      </c>
      <c r="P34" s="144">
        <v>3.4944138952750099</v>
      </c>
      <c r="Q34" s="144">
        <v>5.3971924112203604</v>
      </c>
      <c r="R34" s="58"/>
    </row>
    <row r="35" spans="1:18" x14ac:dyDescent="0.25">
      <c r="A35" s="40" t="s">
        <v>17</v>
      </c>
      <c r="B35" s="40" t="s">
        <v>46</v>
      </c>
      <c r="C35" s="41" t="s">
        <v>11</v>
      </c>
      <c r="D35" s="42" t="s">
        <v>12</v>
      </c>
      <c r="E35" s="19"/>
      <c r="F35" s="141">
        <v>51.779264146178598</v>
      </c>
      <c r="G35" s="142">
        <v>51.882530504149898</v>
      </c>
      <c r="H35" s="91">
        <v>122.474447908694</v>
      </c>
      <c r="I35" s="92">
        <v>118.05267455760099</v>
      </c>
      <c r="J35" s="91">
        <v>63.416367894216997</v>
      </c>
      <c r="K35" s="92">
        <v>61.2487148883123</v>
      </c>
      <c r="L35" s="141">
        <v>-0.19903878428409599</v>
      </c>
      <c r="M35" s="142">
        <v>3.7455935392095299</v>
      </c>
      <c r="N35" s="142">
        <v>3.5390995710807598</v>
      </c>
      <c r="O35" s="142">
        <v>3.9874527305986298</v>
      </c>
      <c r="P35" s="142">
        <v>0.43302787195871301</v>
      </c>
      <c r="Q35" s="142">
        <v>0.23312719426265899</v>
      </c>
      <c r="R35" s="58"/>
    </row>
    <row r="36" spans="1:18" x14ac:dyDescent="0.25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43">
        <v>60.731501664790201</v>
      </c>
      <c r="G36" s="144">
        <v>61.182602324408698</v>
      </c>
      <c r="H36" s="145">
        <v>112.439543212437</v>
      </c>
      <c r="I36" s="146">
        <v>110.09033719364599</v>
      </c>
      <c r="J36" s="145">
        <v>68.286223057944198</v>
      </c>
      <c r="K36" s="146">
        <v>67.356133202789195</v>
      </c>
      <c r="L36" s="143">
        <v>-0.737302178201939</v>
      </c>
      <c r="M36" s="144">
        <v>2.13388938455107</v>
      </c>
      <c r="N36" s="144">
        <v>1.3808539934364199</v>
      </c>
      <c r="O36" s="144">
        <v>5.3332412074101097</v>
      </c>
      <c r="P36" s="144">
        <v>3.8985538770758099</v>
      </c>
      <c r="Q36" s="144">
        <v>3.1325075762198198</v>
      </c>
      <c r="R36" s="58"/>
    </row>
    <row r="37" spans="1:18" x14ac:dyDescent="0.25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41">
        <v>63.014761679459902</v>
      </c>
      <c r="G37" s="142">
        <v>62.872294877567597</v>
      </c>
      <c r="H37" s="91">
        <v>177.47236566223501</v>
      </c>
      <c r="I37" s="92">
        <v>176.408063908765</v>
      </c>
      <c r="J37" s="91">
        <v>111.83378826895699</v>
      </c>
      <c r="K37" s="92">
        <v>110.911798128527</v>
      </c>
      <c r="L37" s="141">
        <v>0.22659710794663199</v>
      </c>
      <c r="M37" s="142">
        <v>0.60331808528893505</v>
      </c>
      <c r="N37" s="142">
        <v>0.83128229456855096</v>
      </c>
      <c r="O37" s="142">
        <v>3.8586626579891399</v>
      </c>
      <c r="P37" s="142">
        <v>3.0024217628973502</v>
      </c>
      <c r="Q37" s="142">
        <v>3.2358222717270699</v>
      </c>
      <c r="R37" s="58"/>
    </row>
    <row r="38" spans="1:18" x14ac:dyDescent="0.25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43">
        <v>60.067522150350001</v>
      </c>
      <c r="G38" s="144">
        <v>59.871702916158902</v>
      </c>
      <c r="H38" s="145">
        <v>116.353923700401</v>
      </c>
      <c r="I38" s="146">
        <v>110.026870105752</v>
      </c>
      <c r="J38" s="145">
        <v>69.890918891539897</v>
      </c>
      <c r="K38" s="146">
        <v>65.874960797664002</v>
      </c>
      <c r="L38" s="143">
        <v>0.327064747874939</v>
      </c>
      <c r="M38" s="144">
        <v>5.7504622176089697</v>
      </c>
      <c r="N38" s="144">
        <v>6.0963347002375796</v>
      </c>
      <c r="O38" s="144">
        <v>12.6372894987216</v>
      </c>
      <c r="P38" s="144">
        <v>6.1651091123598096</v>
      </c>
      <c r="Q38" s="144">
        <v>6.5123377588093003</v>
      </c>
      <c r="R38" s="58"/>
    </row>
    <row r="39" spans="1:18" x14ac:dyDescent="0.25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41">
        <v>58.592126264539999</v>
      </c>
      <c r="G39" s="142">
        <v>55.150595566836202</v>
      </c>
      <c r="H39" s="91">
        <v>108.99349894294301</v>
      </c>
      <c r="I39" s="92">
        <v>106.747783558192</v>
      </c>
      <c r="J39" s="91">
        <v>63.861608520789503</v>
      </c>
      <c r="K39" s="92">
        <v>58.8720383867404</v>
      </c>
      <c r="L39" s="141">
        <v>6.2402421267292398</v>
      </c>
      <c r="M39" s="142">
        <v>2.1037583263045101</v>
      </c>
      <c r="N39" s="142">
        <v>8.4752800663563796</v>
      </c>
      <c r="O39" s="142">
        <v>11.006765080772</v>
      </c>
      <c r="P39" s="142">
        <v>2.3336976063736001</v>
      </c>
      <c r="Q39" s="142">
        <v>8.7195681142462398</v>
      </c>
      <c r="R39" s="58"/>
    </row>
    <row r="40" spans="1:18" x14ac:dyDescent="0.25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43">
        <v>53.845961370673102</v>
      </c>
      <c r="G40" s="144">
        <v>54.903883427515197</v>
      </c>
      <c r="H40" s="145">
        <v>118.25065406474501</v>
      </c>
      <c r="I40" s="146">
        <v>117.64460182545</v>
      </c>
      <c r="J40" s="145">
        <v>63.673201508271298</v>
      </c>
      <c r="K40" s="146">
        <v>64.591455045009994</v>
      </c>
      <c r="L40" s="143">
        <v>-1.92686198279356</v>
      </c>
      <c r="M40" s="144">
        <v>0.51515516215020396</v>
      </c>
      <c r="N40" s="144">
        <v>-1.4216331496152299</v>
      </c>
      <c r="O40" s="144">
        <v>-3.6329329583357701</v>
      </c>
      <c r="P40" s="144">
        <v>-2.24318973763959</v>
      </c>
      <c r="Q40" s="144">
        <v>-4.1268285501766497</v>
      </c>
      <c r="R40" s="58"/>
    </row>
    <row r="41" spans="1:18" x14ac:dyDescent="0.25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41">
        <v>57.208251293257298</v>
      </c>
      <c r="G41" s="142">
        <v>55.760699118614703</v>
      </c>
      <c r="H41" s="91">
        <v>122.957874522357</v>
      </c>
      <c r="I41" s="92">
        <v>120.749637545483</v>
      </c>
      <c r="J41" s="91">
        <v>70.342049841598396</v>
      </c>
      <c r="K41" s="92">
        <v>67.330842078555094</v>
      </c>
      <c r="L41" s="141">
        <v>2.5960079366354099</v>
      </c>
      <c r="M41" s="142">
        <v>1.82877317212812</v>
      </c>
      <c r="N41" s="142">
        <v>4.4722562054550403</v>
      </c>
      <c r="O41" s="142">
        <v>6.11162461018806</v>
      </c>
      <c r="P41" s="142">
        <v>1.5691901986964301</v>
      </c>
      <c r="Q41" s="142">
        <v>4.2059344374308996</v>
      </c>
      <c r="R41" s="58"/>
    </row>
    <row r="42" spans="1:18" x14ac:dyDescent="0.25">
      <c r="A42" s="2" t="s">
        <v>83</v>
      </c>
      <c r="B42" s="19" t="s">
        <v>83</v>
      </c>
      <c r="C42" s="41" t="s">
        <v>11</v>
      </c>
      <c r="D42" s="42">
        <v>1</v>
      </c>
      <c r="E42" s="1"/>
      <c r="F42" s="143">
        <v>60.594106555141998</v>
      </c>
      <c r="G42" s="144">
        <v>62.940029181920302</v>
      </c>
      <c r="H42" s="145">
        <v>132.15915289235201</v>
      </c>
      <c r="I42" s="146">
        <v>128.40501414304299</v>
      </c>
      <c r="J42" s="145">
        <v>80.080657925965099</v>
      </c>
      <c r="K42" s="146">
        <v>80.818153372680698</v>
      </c>
      <c r="L42" s="143">
        <v>-3.7272347300597501</v>
      </c>
      <c r="M42" s="144">
        <v>2.9236699005589699</v>
      </c>
      <c r="N42" s="144">
        <v>-0.91253686942671797</v>
      </c>
      <c r="O42" s="144">
        <v>5.9877308264969997</v>
      </c>
      <c r="P42" s="144">
        <v>6.9638150760110102</v>
      </c>
      <c r="Q42" s="144">
        <v>2.9770226119010399</v>
      </c>
      <c r="R42" s="57"/>
    </row>
    <row r="43" spans="1:18" x14ac:dyDescent="0.25">
      <c r="A43" s="2" t="s">
        <v>84</v>
      </c>
      <c r="B43" s="19" t="s">
        <v>84</v>
      </c>
      <c r="C43" s="41" t="s">
        <v>11</v>
      </c>
      <c r="D43" s="42">
        <v>1</v>
      </c>
      <c r="E43" s="1"/>
      <c r="F43" s="141">
        <v>54.251356112309203</v>
      </c>
      <c r="G43" s="142">
        <v>55.191520706461198</v>
      </c>
      <c r="H43" s="91">
        <v>105.60764021835</v>
      </c>
      <c r="I43" s="92">
        <v>106.993412864532</v>
      </c>
      <c r="J43" s="91">
        <v>57.293576976663601</v>
      </c>
      <c r="K43" s="92">
        <v>59.051291615678203</v>
      </c>
      <c r="L43" s="141">
        <v>-1.7034583974452799</v>
      </c>
      <c r="M43" s="142">
        <v>-1.29519435737307</v>
      </c>
      <c r="N43" s="142">
        <v>-2.9765896577744502</v>
      </c>
      <c r="O43" s="142">
        <v>-1.97337624151557</v>
      </c>
      <c r="P43" s="142">
        <v>1.0339910880480201</v>
      </c>
      <c r="Q43" s="142">
        <v>-0.68708091741544697</v>
      </c>
      <c r="R43" s="57"/>
    </row>
    <row r="44" spans="1:18" x14ac:dyDescent="0.25">
      <c r="A44" s="2" t="s">
        <v>85</v>
      </c>
      <c r="B44" s="19" t="s">
        <v>85</v>
      </c>
      <c r="C44" s="41" t="s">
        <v>11</v>
      </c>
      <c r="D44" s="42">
        <v>1</v>
      </c>
      <c r="E44" s="1"/>
      <c r="F44" s="143">
        <v>69.502013642240399</v>
      </c>
      <c r="G44" s="144">
        <v>63.0352995342895</v>
      </c>
      <c r="H44" s="145">
        <v>105.243829264363</v>
      </c>
      <c r="I44" s="146">
        <v>107.32102505675201</v>
      </c>
      <c r="J44" s="145">
        <v>73.146580572934397</v>
      </c>
      <c r="K44" s="146">
        <v>67.650129607793701</v>
      </c>
      <c r="L44" s="143">
        <v>10.2588774158726</v>
      </c>
      <c r="M44" s="144">
        <v>-1.9354975330229101</v>
      </c>
      <c r="N44" s="144">
        <v>8.1248195635496305</v>
      </c>
      <c r="O44" s="144">
        <v>17.954125518925299</v>
      </c>
      <c r="P44" s="144">
        <v>9.0907027591372298</v>
      </c>
      <c r="Q44" s="144">
        <v>20.282184227310999</v>
      </c>
      <c r="R44" s="57"/>
    </row>
    <row r="45" spans="1:18" x14ac:dyDescent="0.25">
      <c r="B45" s="19"/>
      <c r="C45" s="41"/>
      <c r="D45" s="42"/>
      <c r="F45" s="59"/>
      <c r="G45" s="60"/>
      <c r="H45" s="61"/>
      <c r="I45" s="62"/>
      <c r="J45" s="61"/>
      <c r="K45" s="62"/>
      <c r="L45" s="59"/>
      <c r="M45" s="60"/>
      <c r="N45" s="60"/>
      <c r="O45" s="60"/>
      <c r="P45" s="60"/>
      <c r="Q45" s="60"/>
    </row>
    <row r="46" spans="1:18" x14ac:dyDescent="0.25">
      <c r="B46" s="19"/>
      <c r="C46" s="41"/>
      <c r="D46" s="42"/>
    </row>
    <row r="47" spans="1:18" x14ac:dyDescent="0.25">
      <c r="A47" s="33" t="s">
        <v>50</v>
      </c>
      <c r="B47" s="19" t="s">
        <v>50</v>
      </c>
      <c r="C47" s="41" t="s">
        <v>11</v>
      </c>
      <c r="D47" s="42" t="s">
        <v>12</v>
      </c>
      <c r="F47" s="133">
        <v>62.681210804420999</v>
      </c>
      <c r="G47" s="134">
        <v>61.089876130635702</v>
      </c>
      <c r="H47" s="135">
        <v>124.582822360604</v>
      </c>
      <c r="I47" s="136">
        <v>123.818732002771</v>
      </c>
      <c r="J47" s="135">
        <v>78.090021509947604</v>
      </c>
      <c r="K47" s="136">
        <v>75.640710007016907</v>
      </c>
      <c r="L47" s="133">
        <v>2.60490735057689</v>
      </c>
      <c r="M47" s="134">
        <v>0.61710400799097298</v>
      </c>
      <c r="N47" s="134">
        <v>3.2380863462327198</v>
      </c>
      <c r="O47" s="134">
        <v>6.4213994935673302</v>
      </c>
      <c r="P47" s="134">
        <v>3.0834677975903402</v>
      </c>
      <c r="Q47" s="134">
        <v>5.7686966274793399</v>
      </c>
    </row>
    <row r="48" spans="1:18" x14ac:dyDescent="0.25">
      <c r="A48" s="40" t="s">
        <v>51</v>
      </c>
      <c r="B48" s="19" t="s">
        <v>51</v>
      </c>
      <c r="C48" s="41" t="s">
        <v>11</v>
      </c>
      <c r="D48" s="42" t="s">
        <v>12</v>
      </c>
      <c r="F48" s="141">
        <v>56.953719346195598</v>
      </c>
      <c r="G48" s="142">
        <v>57.934602161363202</v>
      </c>
      <c r="H48" s="91">
        <v>118.813005358141</v>
      </c>
      <c r="I48" s="92">
        <v>118.88379329214401</v>
      </c>
      <c r="J48" s="91">
        <v>67.668425618456297</v>
      </c>
      <c r="K48" s="92">
        <v>68.874852678140996</v>
      </c>
      <c r="L48" s="141">
        <v>-1.6930863052024701</v>
      </c>
      <c r="M48" s="142">
        <v>-5.9543804956356597E-2</v>
      </c>
      <c r="N48" s="142">
        <v>-1.75162198215151</v>
      </c>
      <c r="O48" s="142">
        <v>-2.20831220524689</v>
      </c>
      <c r="P48" s="142">
        <v>-0.46483232833870602</v>
      </c>
      <c r="Q48" s="142">
        <v>-2.1500486210479202</v>
      </c>
    </row>
    <row r="49" spans="1:17" x14ac:dyDescent="0.25">
      <c r="A49" s="40" t="s">
        <v>52</v>
      </c>
      <c r="B49" s="19" t="s">
        <v>52</v>
      </c>
      <c r="C49" s="41" t="s">
        <v>11</v>
      </c>
      <c r="D49" s="42" t="s">
        <v>12</v>
      </c>
      <c r="F49" s="143">
        <v>54.101557738719102</v>
      </c>
      <c r="G49" s="144">
        <v>54.659288170449798</v>
      </c>
      <c r="H49" s="145">
        <v>127.224271443871</v>
      </c>
      <c r="I49" s="146">
        <v>125.474274526065</v>
      </c>
      <c r="J49" s="145">
        <v>68.830312672871102</v>
      </c>
      <c r="K49" s="146">
        <v>68.583345292983694</v>
      </c>
      <c r="L49" s="143">
        <v>-1.0203763173634299</v>
      </c>
      <c r="M49" s="144">
        <v>1.39470574698742</v>
      </c>
      <c r="N49" s="144">
        <v>0.36009818248482101</v>
      </c>
      <c r="O49" s="144">
        <v>-1.3755797609761</v>
      </c>
      <c r="P49" s="144">
        <v>-1.7294502246350301</v>
      </c>
      <c r="Q49" s="144">
        <v>-2.7321796414857</v>
      </c>
    </row>
    <row r="50" spans="1:17" x14ac:dyDescent="0.25">
      <c r="A50" s="40" t="s">
        <v>53</v>
      </c>
      <c r="B50" s="19" t="s">
        <v>53</v>
      </c>
      <c r="C50" s="41" t="s">
        <v>11</v>
      </c>
      <c r="D50" s="42" t="s">
        <v>12</v>
      </c>
      <c r="F50" s="141">
        <v>61.945448201267503</v>
      </c>
      <c r="G50" s="142">
        <v>61.409988650974299</v>
      </c>
      <c r="H50" s="91">
        <v>130.28958084418099</v>
      </c>
      <c r="I50" s="92">
        <v>129.58640466198801</v>
      </c>
      <c r="J50" s="91">
        <v>80.708464813480902</v>
      </c>
      <c r="K50" s="92">
        <v>79.578996396132595</v>
      </c>
      <c r="L50" s="141">
        <v>0.87194210918444703</v>
      </c>
      <c r="M50" s="142">
        <v>0.54263113790929396</v>
      </c>
      <c r="N50" s="142">
        <v>1.41930467648271</v>
      </c>
      <c r="O50" s="142">
        <v>0.85622891047210403</v>
      </c>
      <c r="P50" s="142">
        <v>-0.55519584541302902</v>
      </c>
      <c r="Q50" s="142">
        <v>0.311905277406818</v>
      </c>
    </row>
    <row r="51" spans="1:17" x14ac:dyDescent="0.25">
      <c r="A51" s="40" t="s">
        <v>54</v>
      </c>
      <c r="B51" s="19" t="s">
        <v>54</v>
      </c>
      <c r="C51" s="41" t="s">
        <v>11</v>
      </c>
      <c r="D51" s="42" t="s">
        <v>12</v>
      </c>
      <c r="F51" s="143">
        <v>66.458045982331498</v>
      </c>
      <c r="G51" s="144">
        <v>67.5758339334228</v>
      </c>
      <c r="H51" s="145">
        <v>150.04354622503001</v>
      </c>
      <c r="I51" s="146">
        <v>150.220829737434</v>
      </c>
      <c r="J51" s="145">
        <v>99.716008943751703</v>
      </c>
      <c r="K51" s="146">
        <v>101.512978436778</v>
      </c>
      <c r="L51" s="143">
        <v>-1.65412379844622</v>
      </c>
      <c r="M51" s="144">
        <v>-0.118015266400531</v>
      </c>
      <c r="N51" s="144">
        <v>-1.77018694623942</v>
      </c>
      <c r="O51" s="144">
        <v>-0.51700426071977301</v>
      </c>
      <c r="P51" s="144">
        <v>1.27576613103579</v>
      </c>
      <c r="Q51" s="144">
        <v>-0.39946041859641301</v>
      </c>
    </row>
    <row r="52" spans="1:17" x14ac:dyDescent="0.25">
      <c r="A52" s="40" t="s">
        <v>55</v>
      </c>
      <c r="B52" s="19" t="s">
        <v>55</v>
      </c>
      <c r="C52" s="41" t="s">
        <v>11</v>
      </c>
      <c r="D52" s="42" t="s">
        <v>12</v>
      </c>
      <c r="F52" s="141">
        <v>56.276734558110299</v>
      </c>
      <c r="G52" s="142">
        <v>55.172555406460702</v>
      </c>
      <c r="H52" s="91">
        <v>107.252461042544</v>
      </c>
      <c r="I52" s="92">
        <v>106.879630007061</v>
      </c>
      <c r="J52" s="91">
        <v>60.358182807953099</v>
      </c>
      <c r="K52" s="92">
        <v>58.968223083866</v>
      </c>
      <c r="L52" s="141">
        <v>2.00131957549356</v>
      </c>
      <c r="M52" s="142">
        <v>0.34883264047450202</v>
      </c>
      <c r="N52" s="142">
        <v>2.35713347188759</v>
      </c>
      <c r="O52" s="142">
        <v>4.0319969369978503</v>
      </c>
      <c r="P52" s="142">
        <v>1.6362938354172001</v>
      </c>
      <c r="Q52" s="142">
        <v>3.6703608797515699</v>
      </c>
    </row>
    <row r="53" spans="1:17" x14ac:dyDescent="0.25">
      <c r="A53" s="40" t="s">
        <v>56</v>
      </c>
      <c r="B53" s="19" t="s">
        <v>56</v>
      </c>
      <c r="C53" s="41" t="s">
        <v>11</v>
      </c>
      <c r="D53" s="42" t="s">
        <v>12</v>
      </c>
      <c r="F53" s="143">
        <v>57.8399461676415</v>
      </c>
      <c r="G53" s="144">
        <v>59.314124851062303</v>
      </c>
      <c r="H53" s="145">
        <v>111.329014729261</v>
      </c>
      <c r="I53" s="146">
        <v>108.603518584366</v>
      </c>
      <c r="J53" s="145">
        <v>64.392642188370601</v>
      </c>
      <c r="K53" s="146">
        <v>64.417226605777699</v>
      </c>
      <c r="L53" s="143">
        <v>-2.4853754263802998</v>
      </c>
      <c r="M53" s="144">
        <v>2.5095836492425598</v>
      </c>
      <c r="N53" s="144">
        <v>-3.8164352460475899E-2</v>
      </c>
      <c r="O53" s="144">
        <v>5.5509480768298403</v>
      </c>
      <c r="P53" s="144">
        <v>5.5912462922322197</v>
      </c>
      <c r="Q53" s="144">
        <v>2.9669074044763701</v>
      </c>
    </row>
    <row r="54" spans="1:17" x14ac:dyDescent="0.25">
      <c r="A54" s="40" t="s">
        <v>57</v>
      </c>
      <c r="B54" s="19" t="s">
        <v>57</v>
      </c>
      <c r="C54" s="41" t="s">
        <v>11</v>
      </c>
      <c r="D54" s="42" t="s">
        <v>12</v>
      </c>
      <c r="F54" s="141">
        <v>55.4755713206441</v>
      </c>
      <c r="G54" s="142">
        <v>55.643243369291802</v>
      </c>
      <c r="H54" s="91">
        <v>125.27902891653299</v>
      </c>
      <c r="I54" s="92">
        <v>121.724701396726</v>
      </c>
      <c r="J54" s="91">
        <v>69.499257036402</v>
      </c>
      <c r="K54" s="92">
        <v>67.731571838724506</v>
      </c>
      <c r="L54" s="141">
        <v>-0.30133406770503901</v>
      </c>
      <c r="M54" s="142">
        <v>2.9199722644808901</v>
      </c>
      <c r="N54" s="142">
        <v>2.6098393255754302</v>
      </c>
      <c r="O54" s="142">
        <v>4.1737653799988399</v>
      </c>
      <c r="P54" s="142">
        <v>1.5241482344214099</v>
      </c>
      <c r="Q54" s="142">
        <v>1.2182213888437401</v>
      </c>
    </row>
    <row r="55" spans="1:17" x14ac:dyDescent="0.25">
      <c r="A55" s="40" t="s">
        <v>58</v>
      </c>
      <c r="B55" s="19" t="s">
        <v>58</v>
      </c>
      <c r="C55" s="41" t="s">
        <v>11</v>
      </c>
      <c r="D55" s="42" t="s">
        <v>12</v>
      </c>
      <c r="F55" s="143">
        <v>48.816547228857601</v>
      </c>
      <c r="G55" s="144">
        <v>50.638405960713399</v>
      </c>
      <c r="H55" s="145">
        <v>92.180016273176903</v>
      </c>
      <c r="I55" s="146">
        <v>91.317729003875399</v>
      </c>
      <c r="J55" s="145">
        <v>44.999101179564001</v>
      </c>
      <c r="K55" s="146">
        <v>46.241842327086601</v>
      </c>
      <c r="L55" s="143">
        <v>-3.5977805724557399</v>
      </c>
      <c r="M55" s="144">
        <v>0.94427147795686694</v>
      </c>
      <c r="N55" s="144">
        <v>-2.6874819102840499</v>
      </c>
      <c r="O55" s="144">
        <v>-1.1220005569554701</v>
      </c>
      <c r="P55" s="144">
        <v>1.60871528561752</v>
      </c>
      <c r="Q55" s="144">
        <v>-2.0469433328502999</v>
      </c>
    </row>
    <row r="56" spans="1:17" x14ac:dyDescent="0.25">
      <c r="A56" s="40" t="s">
        <v>59</v>
      </c>
      <c r="B56" s="19" t="s">
        <v>59</v>
      </c>
      <c r="C56" s="41" t="s">
        <v>11</v>
      </c>
      <c r="D56" s="42" t="s">
        <v>12</v>
      </c>
      <c r="F56" s="141">
        <v>58.445610788119097</v>
      </c>
      <c r="G56" s="142">
        <v>58.219843263785897</v>
      </c>
      <c r="H56" s="91">
        <v>131.40872848831401</v>
      </c>
      <c r="I56" s="92">
        <v>126.744529241522</v>
      </c>
      <c r="J56" s="91">
        <v>76.802633993896407</v>
      </c>
      <c r="K56" s="92">
        <v>73.790466269837395</v>
      </c>
      <c r="L56" s="141">
        <v>0.38778449352803301</v>
      </c>
      <c r="M56" s="142">
        <v>3.6800004502790702</v>
      </c>
      <c r="N56" s="142">
        <v>4.0820554149150503</v>
      </c>
      <c r="O56" s="142">
        <v>7.1296017520617703</v>
      </c>
      <c r="P56" s="142">
        <v>2.9280228229524399</v>
      </c>
      <c r="Q56" s="142">
        <v>3.3271617349548399</v>
      </c>
    </row>
    <row r="57" spans="1:17" x14ac:dyDescent="0.25">
      <c r="A57" s="63" t="s">
        <v>66</v>
      </c>
      <c r="B57" s="19" t="s">
        <v>72</v>
      </c>
      <c r="C57" s="41" t="s">
        <v>11</v>
      </c>
      <c r="D57" s="42" t="s">
        <v>12</v>
      </c>
      <c r="F57" s="143">
        <v>62.407435205795203</v>
      </c>
      <c r="G57" s="144">
        <v>62.541851276222197</v>
      </c>
      <c r="H57" s="145">
        <v>336.36307892771799</v>
      </c>
      <c r="I57" s="146">
        <v>326.41554150413799</v>
      </c>
      <c r="J57" s="145">
        <v>209.91557053803299</v>
      </c>
      <c r="K57" s="146">
        <v>204.14632250999401</v>
      </c>
      <c r="L57" s="143">
        <v>-0.21492179665966399</v>
      </c>
      <c r="M57" s="144">
        <v>3.04750729016801</v>
      </c>
      <c r="N57" s="144">
        <v>2.8260357360869799</v>
      </c>
      <c r="O57" s="144">
        <v>7.9190559496693904</v>
      </c>
      <c r="P57" s="144">
        <v>4.9530453810882404</v>
      </c>
      <c r="Q57" s="144">
        <v>4.7274784103061798</v>
      </c>
    </row>
    <row r="58" spans="1:17" x14ac:dyDescent="0.25">
      <c r="A58" s="19" t="s">
        <v>67</v>
      </c>
      <c r="B58" t="s">
        <v>73</v>
      </c>
      <c r="C58" s="41" t="s">
        <v>11</v>
      </c>
      <c r="D58" s="42" t="s">
        <v>12</v>
      </c>
      <c r="F58" s="141">
        <v>66.420097435781102</v>
      </c>
      <c r="G58" s="142">
        <v>67.316555382226497</v>
      </c>
      <c r="H58" s="91">
        <v>198.158890168043</v>
      </c>
      <c r="I58" s="92">
        <v>195.25731364680701</v>
      </c>
      <c r="J58" s="91">
        <v>131.61732792727599</v>
      </c>
      <c r="K58" s="92">
        <v>131.44049767889999</v>
      </c>
      <c r="L58" s="141">
        <v>-1.3317050187063399</v>
      </c>
      <c r="M58" s="142">
        <v>1.4860270619541101</v>
      </c>
      <c r="N58" s="142">
        <v>0.13453254628438699</v>
      </c>
      <c r="O58" s="142">
        <v>1.7195606162847099</v>
      </c>
      <c r="P58" s="142">
        <v>1.58289855626748</v>
      </c>
      <c r="Q58" s="142">
        <v>0.23011399804629101</v>
      </c>
    </row>
    <row r="59" spans="1:17" x14ac:dyDescent="0.25">
      <c r="A59" s="63" t="s">
        <v>68</v>
      </c>
      <c r="B59" t="s">
        <v>74</v>
      </c>
      <c r="C59" s="41" t="s">
        <v>11</v>
      </c>
      <c r="D59" s="42" t="s">
        <v>12</v>
      </c>
      <c r="F59" s="143">
        <v>67.673514088670302</v>
      </c>
      <c r="G59" s="144">
        <v>67.893475182548698</v>
      </c>
      <c r="H59" s="145">
        <v>151.75259587371099</v>
      </c>
      <c r="I59" s="146">
        <v>152.02737936633599</v>
      </c>
      <c r="J59" s="145">
        <v>102.696314348519</v>
      </c>
      <c r="K59" s="146">
        <v>103.216671080762</v>
      </c>
      <c r="L59" s="143">
        <v>-0.32397972454201301</v>
      </c>
      <c r="M59" s="144">
        <v>-0.18074605624975901</v>
      </c>
      <c r="N59" s="144">
        <v>-0.50414020021661399</v>
      </c>
      <c r="O59" s="144">
        <v>1.4219252788826</v>
      </c>
      <c r="P59" s="144">
        <v>1.93582474986905</v>
      </c>
      <c r="Q59" s="144">
        <v>1.60557334563479</v>
      </c>
    </row>
    <row r="60" spans="1:17" x14ac:dyDescent="0.25">
      <c r="A60" s="19" t="s">
        <v>69</v>
      </c>
      <c r="B60" t="s">
        <v>75</v>
      </c>
      <c r="C60" s="41" t="s">
        <v>11</v>
      </c>
      <c r="D60" s="42" t="s">
        <v>12</v>
      </c>
      <c r="F60" s="141">
        <v>64.090935945093605</v>
      </c>
      <c r="G60" s="142">
        <v>64.320557728023303</v>
      </c>
      <c r="H60" s="91">
        <v>125.761536806292</v>
      </c>
      <c r="I60" s="92">
        <v>125.227523673842</v>
      </c>
      <c r="J60" s="91">
        <v>80.601745998086301</v>
      </c>
      <c r="K60" s="92">
        <v>80.547041656008105</v>
      </c>
      <c r="L60" s="141">
        <v>-0.35699594506100601</v>
      </c>
      <c r="M60" s="142">
        <v>0.42643431474419202</v>
      </c>
      <c r="N60" s="142">
        <v>6.7916016471200893E-2</v>
      </c>
      <c r="O60" s="142">
        <v>1.61637550129455</v>
      </c>
      <c r="P60" s="142">
        <v>1.5474085465799801</v>
      </c>
      <c r="Q60" s="142">
        <v>1.1848884157541599</v>
      </c>
    </row>
    <row r="61" spans="1:17" x14ac:dyDescent="0.25">
      <c r="A61" s="63" t="s">
        <v>70</v>
      </c>
      <c r="B61" t="s">
        <v>76</v>
      </c>
      <c r="C61" s="41" t="s">
        <v>11</v>
      </c>
      <c r="D61" s="42" t="s">
        <v>12</v>
      </c>
      <c r="F61" s="143">
        <v>58.8201330744429</v>
      </c>
      <c r="G61" s="144">
        <v>58.945000311365099</v>
      </c>
      <c r="H61" s="145">
        <v>90.687905841214999</v>
      </c>
      <c r="I61" s="146">
        <v>90.026746144383495</v>
      </c>
      <c r="J61" s="145">
        <v>53.342746898228199</v>
      </c>
      <c r="K61" s="146">
        <v>53.066265795118802</v>
      </c>
      <c r="L61" s="143">
        <v>-0.21183685853352399</v>
      </c>
      <c r="M61" s="144">
        <v>0.73440363574974998</v>
      </c>
      <c r="N61" s="144">
        <v>0.52101103962529804</v>
      </c>
      <c r="O61" s="144">
        <v>2.63751231629232</v>
      </c>
      <c r="P61" s="144">
        <v>2.1055312265340298</v>
      </c>
      <c r="Q61" s="144">
        <v>1.88923407679477</v>
      </c>
    </row>
    <row r="62" spans="1:17" x14ac:dyDescent="0.25">
      <c r="A62" s="19" t="s">
        <v>71</v>
      </c>
      <c r="B62" t="s">
        <v>77</v>
      </c>
      <c r="C62" s="41" t="s">
        <v>11</v>
      </c>
      <c r="D62" s="42" t="s">
        <v>12</v>
      </c>
      <c r="F62" s="141">
        <v>53.862003798665803</v>
      </c>
      <c r="G62" s="142">
        <v>52.274336339988999</v>
      </c>
      <c r="H62" s="91">
        <v>67.793519053597805</v>
      </c>
      <c r="I62" s="92">
        <v>68.690726790265998</v>
      </c>
      <c r="J62" s="91">
        <v>36.514947807898103</v>
      </c>
      <c r="K62" s="92">
        <v>35.907621556726603</v>
      </c>
      <c r="L62" s="141">
        <v>3.03718338641495</v>
      </c>
      <c r="M62" s="142">
        <v>-1.3061555447034401</v>
      </c>
      <c r="N62" s="142">
        <v>1.69135750250704</v>
      </c>
      <c r="O62" s="142">
        <v>1.40671706575573</v>
      </c>
      <c r="P62" s="142">
        <v>-0.27990622186776298</v>
      </c>
      <c r="Q62" s="142">
        <v>2.7487758992790798</v>
      </c>
    </row>
  </sheetData>
  <sheetProtection selectLockedCells="1" selectUnlockedCells="1"/>
  <mergeCells count="6">
    <mergeCell ref="F1:Q1"/>
    <mergeCell ref="C6:D6"/>
    <mergeCell ref="F6:Q6"/>
    <mergeCell ref="F7:G7"/>
    <mergeCell ref="H7:I7"/>
    <mergeCell ref="J7:K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  <outlinePr summaryBelow="0" summaryRight="0"/>
    <pageSetUpPr autoPageBreaks="0" fitToPage="1"/>
  </sheetPr>
  <dimension ref="A1:AX100"/>
  <sheetViews>
    <sheetView workbookViewId="0">
      <selection activeCell="U10" sqref="U10"/>
    </sheetView>
  </sheetViews>
  <sheetFormatPr defaultRowHeight="12.5" x14ac:dyDescent="0.25"/>
  <cols>
    <col min="1" max="1" width="4.26953125" customWidth="1"/>
    <col min="2" max="2" width="3.453125" customWidth="1"/>
    <col min="3" max="3" width="6.81640625" customWidth="1"/>
    <col min="4" max="4" width="9.1796875" customWidth="1"/>
    <col min="5" max="5" width="39" customWidth="1"/>
    <col min="6" max="6" width="24.7265625" customWidth="1"/>
    <col min="7" max="11" width="9.1796875" customWidth="1"/>
    <col min="12" max="12" width="18.26953125" customWidth="1"/>
    <col min="13" max="50" width="9.1796875" customWidth="1"/>
  </cols>
  <sheetData>
    <row r="1" spans="1:50" ht="15" customHeight="1" x14ac:dyDescent="0.35">
      <c r="A1" s="8"/>
      <c r="B1" s="8" t="s">
        <v>40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84" customHeight="1" x14ac:dyDescent="0.5">
      <c r="A2" s="8"/>
      <c r="B2" s="9"/>
      <c r="C2" s="10"/>
      <c r="D2" s="8"/>
      <c r="E2" s="8"/>
      <c r="F2" s="8"/>
      <c r="G2" s="8"/>
      <c r="H2" s="8"/>
      <c r="I2" s="8"/>
      <c r="J2" s="8"/>
      <c r="K2" s="11"/>
      <c r="L2" s="8"/>
      <c r="M2" s="1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 x14ac:dyDescent="0.5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 x14ac:dyDescent="0.35">
      <c r="A4" s="12" t="s">
        <v>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 x14ac:dyDescent="0.35">
      <c r="A5" s="131" t="str">
        <f>HYPERLINK("http://www.str.com/data-insights/resources/glossary", "For all STR definitions, please visit www.str.com/data-insights/resources/glossary")</f>
        <v>For all STR definitions, please visit www.str.com/data-insights/resources/glossary</v>
      </c>
      <c r="B5" s="131"/>
      <c r="C5" s="131"/>
      <c r="D5" s="131"/>
      <c r="E5" s="131"/>
      <c r="F5" s="131"/>
      <c r="G5" s="13"/>
      <c r="H5" s="13"/>
      <c r="I5" s="13"/>
      <c r="J5" s="13"/>
      <c r="K5" s="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35">
      <c r="A8" s="12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35">
      <c r="A9" s="131" t="str">
        <f>HYPERLINK("http://www.str.com/data-insights/resources/FAQ", "For all STR FAQs, please click here or visit http://www.str.com/data-insights/resources/FAQ")</f>
        <v>For all STR FAQs, please click here or visit http://www.str.com/data-insights/resources/FAQ</v>
      </c>
      <c r="B9" s="131"/>
      <c r="C9" s="131"/>
      <c r="D9" s="131"/>
      <c r="E9" s="131"/>
      <c r="F9" s="131"/>
      <c r="G9" s="13"/>
      <c r="H9" s="13"/>
      <c r="I9" s="13"/>
      <c r="J9" s="13"/>
      <c r="K9" s="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35">
      <c r="A12" s="131" t="str">
        <f>HYPERLINK("http://www.str.com/contact", "For additional support, please contact your regional office.")</f>
        <v>For additional support, please contact your regional office.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6.5" customHeight="1" x14ac:dyDescent="0.35">
      <c r="A14" s="130" t="str">
        <f>HYPERLINK("http://www.hotelnewsnow.com/", "For the latest in industry news, visit HotelNewsNow.com.")</f>
        <v>For the latest in industry news, visit HotelNewsNow.com.</v>
      </c>
      <c r="B14" s="130"/>
      <c r="C14" s="130"/>
      <c r="D14" s="130"/>
      <c r="E14" s="130"/>
      <c r="F14" s="130"/>
      <c r="G14" s="130"/>
      <c r="H14" s="130"/>
      <c r="I14" s="130"/>
      <c r="J14" s="14"/>
      <c r="K14" s="1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35">
      <c r="A15" s="130" t="str">
        <f>HYPERLINK("http://www.hoteldataconference.com/", "To learn more about the Hotel Data Conference, visit HotelDataConference.com.")</f>
        <v>To learn more about the Hotel Data Conference, visit HotelDataConference.com.</v>
      </c>
      <c r="B15" s="130"/>
      <c r="C15" s="130"/>
      <c r="D15" s="130"/>
      <c r="E15" s="130"/>
      <c r="F15" s="130"/>
      <c r="G15" s="130"/>
      <c r="H15" s="130"/>
      <c r="I15" s="130"/>
      <c r="J15" s="14"/>
      <c r="K15" s="14"/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35">
      <c r="A16" s="8"/>
      <c r="B16" s="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</sheetData>
  <sheetProtection password="DD2A" sheet="1" objects="1" scenarios="1"/>
  <mergeCells count="6">
    <mergeCell ref="A15:I15"/>
    <mergeCell ref="A5:F5"/>
    <mergeCell ref="G12:J12"/>
    <mergeCell ref="A9:F9"/>
    <mergeCell ref="A12:F12"/>
    <mergeCell ref="A14:I14"/>
  </mergeCells>
  <phoneticPr fontId="0" type="noConversion"/>
  <printOptions gridLines="1" gridLinesSet="0"/>
  <pageMargins left="0" right="0" top="0" bottom="0" header="0.5" footer="0.5"/>
  <pageSetup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</sheetPr>
  <dimension ref="A1:A2"/>
  <sheetViews>
    <sheetView workbookViewId="0"/>
  </sheetViews>
  <sheetFormatPr defaultRowHeight="12.5" x14ac:dyDescent="0.25"/>
  <sheetData>
    <row r="1" spans="1:1" ht="13" x14ac:dyDescent="0.3">
      <c r="A1" s="4" t="s">
        <v>61</v>
      </c>
    </row>
    <row r="2" spans="1:1" ht="13" x14ac:dyDescent="0.3">
      <c r="A2" s="4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39f8717354861d66dfe600d1c4783cdc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1ba4f6d1896390fcbd2dbce51fb85c30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038E60-97D3-462E-AC35-04450D03A8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3B131-D615-46AE-B0BB-E7CF0AF66363}"/>
</file>

<file path=customXml/itemProps3.xml><?xml version="1.0" encoding="utf-8"?>
<ds:datastoreItem xmlns:ds="http://schemas.openxmlformats.org/officeDocument/2006/customXml" ds:itemID="{FDE16892-6FA5-435B-A517-2223A37E48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a85900e-6fd2-45c2-923c-a8c58575d173"/>
    <ds:schemaRef ds:uri="e3f431ef-2a63-4b2b-860e-646449a1814e"/>
  </ds:schemaRefs>
</ds:datastoreItem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Current Month Report</vt:lpstr>
      <vt:lpstr>Year To Date Report</vt:lpstr>
      <vt:lpstr>Current month raw data</vt:lpstr>
      <vt:lpstr>YTD Raw Data</vt:lpstr>
      <vt:lpstr>Help</vt:lpstr>
      <vt:lpstr>Market Maps -&gt;</vt:lpstr>
      <vt:lpstr>Washington, DC Market</vt:lpstr>
      <vt:lpstr>Norfolk &amp; Virginia Beach, VA</vt:lpstr>
      <vt:lpstr>Virginia Area</vt:lpstr>
      <vt:lpstr>Richmond-Petersburg, VA</vt:lpstr>
      <vt:lpstr>Bristol &amp; Kingsport TN&amp;VA, MSA</vt:lpstr>
      <vt:lpstr>Help!Print_Area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2026-01-20T16:01:18Z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11.0.0.825 (http://officewriter.softartisans.com)</vt:lpwstr>
  </property>
  <property fmtid="{D5CDD505-2E9C-101B-9397-08002B2CF9AE}" pid="3" name="ContentTypeId">
    <vt:lpwstr>0x010100F029547A1AC0C9458D6DA3BF670E8E42</vt:lpwstr>
  </property>
  <property fmtid="{D5CDD505-2E9C-101B-9397-08002B2CF9AE}" pid="4" name="MediaServiceImageTags">
    <vt:lpwstr/>
  </property>
</Properties>
</file>