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filterPrivacy="1" codeName="ThisWorkbook"/>
  <xr:revisionPtr revIDLastSave="20" documentId="8_{9A45A9A8-6A40-4E34-A6A0-9DA434B6C86F}" xr6:coauthVersionLast="47" xr6:coauthVersionMax="47" xr10:uidLastSave="{3B3B4960-DA11-4599-933E-C1081D4FF7E4}"/>
  <workbookProtection workbookAlgorithmName="SHA-512" workbookHashValue="hQUOlM0tWyynlEG3ROqDlKg8cz09e3ZNToegDhvkuSKlEDSHBK5yhyW6waYFEr9fWdyBPeBXKw00bys3ktuEoQ==" workbookSaltValue="n5w4rr7Ar9mTgUbUHgwihQ==" workbookSpinCount="100000" lockStructure="1"/>
  <bookViews>
    <workbookView xWindow="-28920" yWindow="1725" windowWidth="29040" windowHeight="1572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8" l="1"/>
  <c r="F8" i="18"/>
  <c r="C18" i="18"/>
  <c r="C3" i="19"/>
  <c r="D3" i="19"/>
  <c r="E3" i="19"/>
  <c r="F3" i="19"/>
  <c r="G3" i="19"/>
  <c r="B3" i="19"/>
  <c r="I3" i="18"/>
  <c r="H3" i="18"/>
  <c r="D3" i="18"/>
  <c r="E3" i="18"/>
  <c r="F3" i="18"/>
  <c r="G3" i="18"/>
  <c r="C3" i="18"/>
  <c r="B3" i="18"/>
  <c r="B11" i="19"/>
  <c r="C11" i="19"/>
  <c r="D11" i="19"/>
  <c r="E11" i="19"/>
  <c r="F11" i="19"/>
  <c r="B12" i="19"/>
  <c r="C12" i="19"/>
  <c r="D12" i="19"/>
  <c r="E12" i="19"/>
  <c r="F12" i="19"/>
  <c r="B13" i="19"/>
  <c r="C13" i="19"/>
  <c r="D13" i="19"/>
  <c r="E13" i="19"/>
  <c r="F13" i="19"/>
  <c r="B15" i="19"/>
  <c r="C15" i="19"/>
  <c r="D15" i="19"/>
  <c r="E15" i="19"/>
  <c r="F15" i="19"/>
  <c r="B16" i="19"/>
  <c r="C16" i="19"/>
  <c r="D16" i="19"/>
  <c r="E16" i="19"/>
  <c r="F16" i="19"/>
  <c r="B17" i="19"/>
  <c r="C17" i="19"/>
  <c r="D17" i="19"/>
  <c r="E17" i="19"/>
  <c r="F17" i="19"/>
  <c r="B9" i="19"/>
  <c r="C9" i="19"/>
  <c r="D9" i="19"/>
  <c r="E9" i="19"/>
  <c r="F9" i="19"/>
  <c r="G9" i="19"/>
  <c r="H9" i="19"/>
  <c r="I9" i="19"/>
  <c r="J9" i="19"/>
  <c r="K9" i="19"/>
  <c r="L9" i="19"/>
  <c r="M9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G11" i="19"/>
  <c r="H11" i="19"/>
  <c r="I11" i="19"/>
  <c r="J11" i="19"/>
  <c r="K11" i="19"/>
  <c r="L11" i="19"/>
  <c r="M11" i="19"/>
  <c r="G12" i="19"/>
  <c r="H12" i="19"/>
  <c r="I12" i="19"/>
  <c r="J12" i="19"/>
  <c r="K12" i="19"/>
  <c r="L12" i="19"/>
  <c r="M12" i="19"/>
  <c r="G13" i="19"/>
  <c r="H13" i="19"/>
  <c r="I13" i="19"/>
  <c r="J13" i="19"/>
  <c r="K13" i="19"/>
  <c r="L13" i="19"/>
  <c r="M13" i="19"/>
  <c r="M8" i="19"/>
  <c r="L8" i="19"/>
  <c r="K8" i="19"/>
  <c r="J8" i="19"/>
  <c r="I8" i="19"/>
  <c r="H8" i="19"/>
  <c r="G8" i="19"/>
  <c r="F8" i="19"/>
  <c r="E8" i="19"/>
  <c r="D8" i="19"/>
  <c r="C8" i="19"/>
  <c r="B8" i="19"/>
  <c r="C13" i="18"/>
  <c r="D9" i="18"/>
  <c r="E9" i="18"/>
  <c r="F9" i="18"/>
  <c r="G9" i="18"/>
  <c r="H9" i="18"/>
  <c r="I9" i="18"/>
  <c r="J9" i="18"/>
  <c r="K9" i="18"/>
  <c r="L9" i="18"/>
  <c r="M9" i="18"/>
  <c r="D10" i="18"/>
  <c r="E10" i="18"/>
  <c r="F10" i="18"/>
  <c r="G10" i="18"/>
  <c r="H10" i="18"/>
  <c r="I10" i="18"/>
  <c r="J10" i="18"/>
  <c r="K10" i="18"/>
  <c r="L10" i="18"/>
  <c r="M10" i="18"/>
  <c r="D11" i="18"/>
  <c r="E11" i="18"/>
  <c r="F11" i="18"/>
  <c r="G11" i="18"/>
  <c r="H11" i="18"/>
  <c r="I11" i="18"/>
  <c r="J11" i="18"/>
  <c r="K11" i="18"/>
  <c r="L11" i="18"/>
  <c r="M11" i="18"/>
  <c r="D12" i="18"/>
  <c r="E12" i="18"/>
  <c r="F12" i="18"/>
  <c r="G12" i="18"/>
  <c r="H12" i="18"/>
  <c r="I12" i="18"/>
  <c r="J12" i="18"/>
  <c r="K12" i="18"/>
  <c r="L12" i="18"/>
  <c r="M12" i="18"/>
  <c r="D13" i="18"/>
  <c r="E13" i="18"/>
  <c r="F13" i="18"/>
  <c r="G13" i="18"/>
  <c r="H13" i="18"/>
  <c r="I13" i="18"/>
  <c r="J13" i="18"/>
  <c r="K13" i="18"/>
  <c r="L13" i="18"/>
  <c r="M13" i="18"/>
  <c r="M8" i="18"/>
  <c r="L8" i="18"/>
  <c r="K8" i="18"/>
  <c r="J8" i="18"/>
  <c r="I8" i="18"/>
  <c r="H8" i="18"/>
  <c r="E8" i="18"/>
  <c r="D8" i="18"/>
  <c r="C9" i="18"/>
  <c r="C10" i="18"/>
  <c r="C11" i="18"/>
  <c r="C12" i="18"/>
  <c r="C8" i="18"/>
  <c r="B9" i="18"/>
  <c r="B10" i="18"/>
  <c r="B11" i="18"/>
  <c r="B12" i="18"/>
  <c r="B13" i="18"/>
  <c r="B8" i="18"/>
  <c r="B42" i="18" l="1"/>
  <c r="E17" i="18"/>
  <c r="F17" i="18"/>
  <c r="E18" i="18"/>
  <c r="F18" i="18"/>
  <c r="E19" i="18"/>
  <c r="F19" i="18"/>
  <c r="E20" i="18"/>
  <c r="F20" i="18"/>
  <c r="C15" i="18"/>
  <c r="D15" i="18"/>
  <c r="C16" i="18"/>
  <c r="D16" i="18"/>
  <c r="C17" i="18"/>
  <c r="D17" i="18"/>
  <c r="D18" i="18"/>
  <c r="C19" i="18"/>
  <c r="D19" i="18"/>
  <c r="C20" i="18"/>
  <c r="D20" i="18"/>
  <c r="F26" i="18"/>
  <c r="C21" i="18"/>
  <c r="D21" i="18"/>
  <c r="C23" i="18"/>
  <c r="D23" i="18"/>
  <c r="C24" i="18"/>
  <c r="D24" i="18"/>
  <c r="M56" i="19"/>
  <c r="L56" i="19"/>
  <c r="K56" i="19"/>
  <c r="J56" i="19"/>
  <c r="I56" i="19"/>
  <c r="H56" i="19"/>
  <c r="G56" i="19"/>
  <c r="F56" i="19"/>
  <c r="E56" i="19"/>
  <c r="D56" i="19"/>
  <c r="C56" i="19"/>
  <c r="B56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M16" i="19"/>
  <c r="L16" i="19"/>
  <c r="K16" i="19"/>
  <c r="J16" i="19"/>
  <c r="I16" i="19"/>
  <c r="H16" i="19"/>
  <c r="G16" i="19"/>
  <c r="M15" i="19"/>
  <c r="L15" i="19"/>
  <c r="K15" i="19"/>
  <c r="J15" i="19"/>
  <c r="I15" i="19"/>
  <c r="H15" i="19"/>
  <c r="G15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15" i="18"/>
  <c r="E15" i="18"/>
  <c r="F15" i="18"/>
  <c r="G15" i="18"/>
  <c r="H15" i="18"/>
  <c r="I15" i="18"/>
  <c r="J15" i="18"/>
  <c r="K15" i="18"/>
  <c r="L15" i="18"/>
  <c r="M15" i="18"/>
  <c r="B16" i="18"/>
  <c r="E16" i="18"/>
  <c r="F16" i="18"/>
  <c r="G16" i="18"/>
  <c r="H16" i="18"/>
  <c r="I16" i="18"/>
  <c r="J16" i="18"/>
  <c r="K16" i="18"/>
  <c r="L16" i="18"/>
  <c r="M16" i="18"/>
  <c r="B17" i="18"/>
  <c r="G17" i="18"/>
  <c r="H17" i="18"/>
  <c r="I17" i="18"/>
  <c r="J17" i="18"/>
  <c r="K17" i="18"/>
  <c r="L17" i="18"/>
  <c r="M17" i="18"/>
  <c r="B18" i="18"/>
  <c r="G18" i="18"/>
  <c r="H18" i="18"/>
  <c r="I18" i="18"/>
  <c r="J18" i="18"/>
  <c r="K18" i="18"/>
  <c r="L18" i="18"/>
  <c r="M18" i="18"/>
  <c r="B19" i="18"/>
  <c r="G19" i="18"/>
  <c r="H19" i="18"/>
  <c r="I19" i="18"/>
  <c r="J19" i="18"/>
  <c r="K19" i="18"/>
  <c r="L19" i="18"/>
  <c r="M19" i="18"/>
  <c r="B20" i="18"/>
  <c r="G20" i="18"/>
  <c r="H20" i="18"/>
  <c r="I20" i="18"/>
  <c r="J20" i="18"/>
  <c r="K20" i="18"/>
  <c r="L20" i="18"/>
  <c r="M20" i="18"/>
  <c r="B21" i="18"/>
  <c r="E21" i="18"/>
  <c r="F21" i="18"/>
  <c r="G21" i="18"/>
  <c r="H21" i="18"/>
  <c r="I21" i="18"/>
  <c r="J21" i="18"/>
  <c r="K21" i="18"/>
  <c r="L21" i="18"/>
  <c r="M21" i="18"/>
  <c r="B23" i="18"/>
  <c r="E23" i="18"/>
  <c r="F23" i="18"/>
  <c r="G23" i="18"/>
  <c r="H23" i="18"/>
  <c r="I23" i="18"/>
  <c r="J23" i="18"/>
  <c r="K23" i="18"/>
  <c r="L23" i="18"/>
  <c r="M23" i="18"/>
  <c r="B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1" i="18"/>
  <c r="C31" i="18"/>
  <c r="D31" i="18"/>
  <c r="E31" i="18"/>
  <c r="F31" i="18"/>
  <c r="G31" i="18"/>
  <c r="H31" i="18"/>
  <c r="I31" i="18"/>
  <c r="J31" i="18"/>
  <c r="K31" i="18"/>
  <c r="L31" i="18"/>
  <c r="M31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B50" i="18"/>
  <c r="C50" i="18"/>
  <c r="D50" i="18"/>
  <c r="E50" i="18"/>
  <c r="F50" i="18"/>
  <c r="G50" i="18"/>
  <c r="H50" i="18"/>
  <c r="I50" i="18"/>
  <c r="J50" i="18"/>
  <c r="K50" i="18"/>
  <c r="L50" i="18"/>
  <c r="M50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B53" i="18"/>
  <c r="C53" i="18"/>
  <c r="D53" i="18"/>
  <c r="E53" i="18"/>
  <c r="F53" i="18"/>
  <c r="G53" i="18"/>
  <c r="H53" i="18"/>
  <c r="I53" i="18"/>
  <c r="J53" i="18"/>
  <c r="K53" i="18"/>
  <c r="L53" i="18"/>
  <c r="M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B56" i="18"/>
  <c r="C56" i="18"/>
  <c r="D56" i="18"/>
  <c r="E56" i="18"/>
  <c r="F56" i="18"/>
  <c r="G56" i="18"/>
  <c r="H56" i="18"/>
  <c r="I56" i="18"/>
  <c r="J56" i="18"/>
  <c r="K56" i="18"/>
  <c r="L56" i="18"/>
  <c r="M56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<sst xmlns="http://schemas.openxmlformats.org/spreadsheetml/2006/main" count="505" uniqueCount="85">
  <si>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</si>
  <si>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</si>
  <si>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</si>
  <si>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</si>
  <si>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</si>
  <si>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</si>
  <si>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</si>
  <si>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</si>
  <si>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</si>
  <si>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</si>
  <si>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</si>
  <si>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</si>
  <si>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</si>
  <si>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</si>
  <si>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</si>
  <si>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</si>
  <si>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</si>
  <si>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</si>
  <si>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</si>
  <si>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</si>
  <si>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</si>
  <si>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</si>
  <si>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</si>
  <si>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</si>
  <si>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</si>
  <si>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</si>
  <si>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</si>
  <si>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</si>
  <si>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</si>
  <si>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</si>
  <si>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</si>
  <si>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</si>
  <si>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</si>
  <si>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</si>
  <si>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</si>
  <si>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</si>
  <si>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</si>
  <si>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</si>
  <si>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</si>
  <si>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</si>
  <si>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</si>
  <si>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</si>
  <si>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</si>
  <si>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</si>
  <si>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</si>
  <si>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</si>
  <si>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</si>
  <si>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</si>
  <si>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</si>
  <si>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</si>
  <si>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</si>
  <si>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</si>
  <si>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</si>
  <si>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</si>
  <si>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</si>
  <si>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</si>
  <si>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</si>
  <si>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</si>
  <si>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</si>
  <si>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</si>
  <si>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Update month here</t>
  </si>
  <si>
    <t xml:space="preserve">Virginia Tourism Regions. </t>
  </si>
  <si>
    <t>Refer to tabs to the right for STR Submarket Maps</t>
  </si>
  <si>
    <t>Virginia Regional</t>
  </si>
  <si>
    <t xml:space="preserve">Richmond CBD, VA </t>
  </si>
  <si>
    <t>SOURCE: COSTAR REALTY INFORMATION, INC. 
REPUBLICATION OR OTHER RE-USE OF THIS DATA WITHOUT THE EXPRESS WRITTEN PERMISSION OF COSTAR IS STRICTLY PROHIBITED</t>
  </si>
  <si>
    <t>Virginia Luxury</t>
  </si>
  <si>
    <t>Virginia Upper Upscale</t>
  </si>
  <si>
    <t>Virginia Upscale</t>
  </si>
  <si>
    <t>Virginia Upper Midscale</t>
  </si>
  <si>
    <t>Virginia Midscale</t>
  </si>
  <si>
    <t>Virginia Economy</t>
  </si>
  <si>
    <t>Luxury</t>
  </si>
  <si>
    <t>Upper Upscale</t>
  </si>
  <si>
    <t>Upscale</t>
  </si>
  <si>
    <t>Upper Midscale</t>
  </si>
  <si>
    <t>Midscale</t>
  </si>
  <si>
    <t>Economy</t>
  </si>
  <si>
    <t>Virginia Class Scales</t>
  </si>
  <si>
    <t>Percent Change from YTD 2023</t>
  </si>
  <si>
    <t>October 2024 Monthly Report</t>
  </si>
  <si>
    <t>Current Month - October 2024 vs October 2023</t>
  </si>
  <si>
    <t>Year to Date - October 2024 vs October 2023</t>
  </si>
  <si>
    <t>YTD October 2024 Monthly Report</t>
  </si>
  <si>
    <t>Percent Change from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</si>
</sst>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0.0&quot;%&quot;"/>
    <numFmt numFmtId="168" formatCode="&quot;$&quot;#,##0.00"/>
    <numFmt numFmtId="169" formatCode="mmmm\ yyyy"/>
    <numFmt numFmtId="170" formatCode="#,##0.00;\-#,##0.00"/>
  </numFmts>
  <fonts count="2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b/>
      <i/>
      <sz val="10"/>
      <name val="Segoe UI"/>
      <family val="2"/>
    </font>
    <font>
      <sz val="1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7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" fillId="6" borderId="0" xfId="0" applyFont="1" applyFill="1"/>
    <xf numFmtId="0" fontId="5" fillId="6" borderId="0" xfId="0" applyFont="1" applyFill="1" applyAlignment="1">
      <alignment horizontal="right"/>
    </xf>
    <xf numFmtId="0" fontId="18" fillId="0" borderId="12" xfId="0" applyFont="1" applyBorder="1"/>
    <xf numFmtId="167" fontId="18" fillId="0" borderId="13" xfId="0" applyNumberFormat="1" applyFont="1" applyBorder="1" applyAlignment="1">
      <alignment horizontal="center" vertical="center"/>
    </xf>
    <xf numFmtId="168" fontId="18" fillId="0" borderId="13" xfId="0" applyNumberFormat="1" applyFont="1" applyBorder="1" applyAlignment="1">
      <alignment horizontal="center" vertical="center"/>
    </xf>
    <xf numFmtId="167" fontId="18" fillId="5" borderId="0" xfId="0" applyNumberFormat="1" applyFont="1" applyFill="1" applyAlignment="1">
      <alignment horizontal="center" vertical="center"/>
    </xf>
    <xf numFmtId="168" fontId="18" fillId="5" borderId="0" xfId="0" applyNumberFormat="1" applyFont="1" applyFill="1" applyAlignment="1">
      <alignment horizontal="center" vertical="center"/>
    </xf>
    <xf numFmtId="167" fontId="18" fillId="0" borderId="14" xfId="0" applyNumberFormat="1" applyFont="1" applyBorder="1" applyAlignment="1">
      <alignment horizontal="center" vertical="center"/>
    </xf>
    <xf numFmtId="167" fontId="18" fillId="0" borderId="15" xfId="0" applyNumberFormat="1" applyFont="1" applyBorder="1" applyAlignment="1">
      <alignment horizontal="center" vertical="center"/>
    </xf>
    <xf numFmtId="167" fontId="18" fillId="5" borderId="8" xfId="0" applyNumberFormat="1" applyFont="1" applyFill="1" applyBorder="1" applyAlignment="1">
      <alignment horizontal="center" vertical="center"/>
    </xf>
    <xf numFmtId="167" fontId="18" fillId="0" borderId="16" xfId="0" applyNumberFormat="1" applyFont="1" applyBorder="1" applyAlignment="1">
      <alignment horizontal="center" vertical="center"/>
    </xf>
    <xf numFmtId="167" fontId="18" fillId="0" borderId="17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7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6" borderId="0" xfId="0" applyFont="1" applyFill="1" applyAlignment="1">
      <alignment horizontal="right"/>
    </xf>
    <xf numFmtId="0" fontId="23" fillId="0" borderId="0" xfId="0" applyFont="1"/>
    <xf numFmtId="0" fontId="23" fillId="0" borderId="3" xfId="0" applyFont="1" applyBorder="1"/>
    <xf numFmtId="0" fontId="1" fillId="0" borderId="7" xfId="0" applyFont="1" applyBorder="1"/>
    <xf numFmtId="166" fontId="23" fillId="2" borderId="3" xfId="0" applyNumberFormat="1" applyFont="1" applyFill="1" applyBorder="1"/>
    <xf numFmtId="166" fontId="23" fillId="2" borderId="0" xfId="0" applyNumberFormat="1" applyFont="1" applyFill="1"/>
    <xf numFmtId="170" fontId="23" fillId="2" borderId="3" xfId="0" applyNumberFormat="1" applyFont="1" applyFill="1" applyBorder="1"/>
    <xf numFmtId="170" fontId="23" fillId="2" borderId="0" xfId="0" applyNumberFormat="1" applyFont="1" applyFill="1"/>
    <xf numFmtId="0" fontId="1" fillId="2" borderId="3" xfId="0" applyFont="1" applyFill="1" applyBorder="1"/>
    <xf numFmtId="170" fontId="1" fillId="0" borderId="3" xfId="0" applyNumberFormat="1" applyFont="1" applyBorder="1"/>
    <xf numFmtId="170" fontId="1" fillId="0" borderId="0" xfId="0" applyNumberFormat="1" applyFont="1"/>
    <xf numFmtId="166" fontId="24" fillId="2" borderId="1" xfId="0" applyNumberFormat="1" applyFont="1" applyFill="1" applyBorder="1"/>
    <xf numFmtId="166" fontId="24" fillId="2" borderId="7" xfId="0" applyNumberFormat="1" applyFont="1" applyFill="1" applyBorder="1"/>
    <xf numFmtId="170" fontId="24" fillId="2" borderId="1" xfId="0" applyNumberFormat="1" applyFont="1" applyFill="1" applyBorder="1"/>
    <xf numFmtId="170" fontId="24" fillId="2" borderId="7" xfId="0" applyNumberFormat="1" applyFont="1" applyFill="1" applyBorder="1"/>
    <xf numFmtId="0" fontId="24" fillId="0" borderId="7" xfId="0" applyFont="1" applyBorder="1"/>
    <xf numFmtId="165" fontId="24" fillId="0" borderId="7" xfId="0" applyNumberFormat="1" applyFont="1" applyBorder="1"/>
    <xf numFmtId="2" fontId="24" fillId="0" borderId="7" xfId="0" applyNumberFormat="1" applyFont="1" applyBorder="1"/>
    <xf numFmtId="165" fontId="24" fillId="0" borderId="0" xfId="0" applyNumberFormat="1" applyFont="1"/>
    <xf numFmtId="2" fontId="24" fillId="0" borderId="0" xfId="0" applyNumberFormat="1" applyFont="1"/>
    <xf numFmtId="166" fontId="24" fillId="0" borderId="3" xfId="0" applyNumberFormat="1" applyFont="1" applyBorder="1"/>
    <xf numFmtId="166" fontId="24" fillId="0" borderId="0" xfId="0" applyNumberFormat="1" applyFont="1"/>
    <xf numFmtId="170" fontId="24" fillId="0" borderId="3" xfId="0" applyNumberFormat="1" applyFont="1" applyBorder="1"/>
    <xf numFmtId="170" fontId="24" fillId="0" borderId="0" xfId="0" applyNumberFormat="1" applyFont="1"/>
    <xf numFmtId="166" fontId="24" fillId="2" borderId="3" xfId="0" applyNumberFormat="1" applyFont="1" applyFill="1" applyBorder="1"/>
    <xf numFmtId="166" fontId="24" fillId="2" borderId="0" xfId="0" applyNumberFormat="1" applyFont="1" applyFill="1"/>
    <xf numFmtId="170" fontId="24" fillId="2" borderId="3" xfId="0" applyNumberFormat="1" applyFont="1" applyFill="1" applyBorder="1"/>
    <xf numFmtId="170" fontId="24" fillId="2" borderId="0" xfId="0" applyNumberFormat="1" applyFont="1" applyFill="1"/>
    <xf numFmtId="0" fontId="24" fillId="0" borderId="0" xfId="0" applyFont="1"/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169" fontId="17" fillId="0" borderId="0" xfId="0" applyNumberFormat="1" applyFont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258444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407796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65"/>
  <sheetViews>
    <sheetView tabSelected="1" zoomScaleNormal="100" workbookViewId="0">
      <pane xSplit="1" ySplit="3" topLeftCell="B4" activePane="bottomRight" state="frozen"/>
      <selection activeCell="Q8" sqref="Q8"/>
      <selection pane="topRight" activeCell="Q8" sqref="Q8"/>
      <selection pane="bottomLeft" activeCell="Q8" sqref="Q8"/>
      <selection pane="bottomRight" activeCell="R6" sqref="R6"/>
    </sheetView>
  </sheetViews>
  <sheetFormatPr defaultColWidth="9.140625" defaultRowHeight="14.25" x14ac:dyDescent="0.25"/>
  <cols>
    <col min="1" max="1" width="39" style="20" bestFit="1" customWidth="1"/>
    <col min="2" max="6" width="13.140625" style="20" customWidth="1"/>
    <col min="7" max="7" width="13.140625" style="21" customWidth="1"/>
    <col min="8" max="9" width="13.140625" style="20" customWidth="1"/>
    <col min="10" max="11" width="13.140625" style="21" customWidth="1"/>
    <col min="12" max="13" width="13.140625" style="20" customWidth="1"/>
    <col min="14" max="16384" width="9.140625" style="20"/>
  </cols>
  <sheetData>
    <row r="1" spans="1:13" ht="16.5" x14ac:dyDescent="0.25">
      <c r="A1" s="106" t="str">
        <f>'Current month raw data'!A1</f>
        <v>October 2024 Monthly Report</v>
      </c>
      <c r="B1" s="107" t="str">
        <f>'Current month raw data'!F1</f>
        <v>Current Month - October 2024 vs October 2023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</row>
    <row r="2" spans="1:13" ht="16.5" x14ac:dyDescent="0.25">
      <c r="A2" s="106"/>
      <c r="B2" s="110" t="s">
        <v>45</v>
      </c>
      <c r="C2" s="111"/>
      <c r="D2" s="111" t="s">
        <v>2</v>
      </c>
      <c r="E2" s="111"/>
      <c r="F2" s="111" t="s">
        <v>3</v>
      </c>
      <c r="G2" s="111"/>
      <c r="H2" s="111" t="str">
        <f>'Current month raw data'!L7</f>
        <v>Percent Change from October 2023</v>
      </c>
      <c r="I2" s="111"/>
      <c r="J2" s="111"/>
      <c r="K2" s="111"/>
      <c r="L2" s="111"/>
      <c r="M2" s="112"/>
    </row>
    <row r="3" spans="1:13" ht="33" x14ac:dyDescent="0.25">
      <c r="A3" s="106"/>
      <c r="B3" s="64">
        <f>'Current month raw data'!F8</f>
        <v>2024</v>
      </c>
      <c r="C3" s="64">
        <f>'Current month raw data'!G8</f>
        <v>2023</v>
      </c>
      <c r="D3" s="64">
        <f>'Current month raw data'!H8</f>
        <v>2024</v>
      </c>
      <c r="E3" s="64">
        <f>'Current month raw data'!I8</f>
        <v>2023</v>
      </c>
      <c r="F3" s="64">
        <f>'Current month raw data'!J8</f>
        <v>2024</v>
      </c>
      <c r="G3" s="64">
        <f>'Current month raw data'!K8</f>
        <v>2023</v>
      </c>
      <c r="H3" s="64" t="str">
        <f>'Current month raw data'!L8</f>
        <v>Occ</v>
      </c>
      <c r="I3" s="64" t="str">
        <f>'Current month raw data'!M8</f>
        <v>ADR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25">
      <c r="A4" s="22" t="s">
        <v>10</v>
      </c>
      <c r="B4" s="56">
        <f>VLOOKUP($A4,'Current month raw data'!$B:$Q,5,FALSE)</f>
        <v>67.296930676496203</v>
      </c>
      <c r="C4" s="52">
        <f>VLOOKUP($A4,'Current month raw data'!$B:$Q,6,FALSE)</f>
        <v>65.810645104035402</v>
      </c>
      <c r="D4" s="53">
        <f>VLOOKUP($A4,'Current month raw data'!$B:$Q,7,FALSE)</f>
        <v>164.85558207184201</v>
      </c>
      <c r="E4" s="53">
        <f>VLOOKUP($A4,'Current month raw data'!$B:$Q,8,FALSE)</f>
        <v>161.96275788186301</v>
      </c>
      <c r="F4" s="53">
        <f>VLOOKUP($A4,'Current month raw data'!$B:$Q,9,FALSE)</f>
        <v>110.94274678322201</v>
      </c>
      <c r="G4" s="53">
        <f>VLOOKUP($A4,'Current month raw data'!$B:$Q,10,FALSE)</f>
        <v>106.588735790341</v>
      </c>
      <c r="H4" s="52">
        <f>VLOOKUP($A4,'Current month raw data'!$B:$Q,11,FALSE)</f>
        <v>2.2584272956316802</v>
      </c>
      <c r="I4" s="52">
        <f>VLOOKUP($A4,'Current month raw data'!$B:$Q,12,FALSE)</f>
        <v>1.78610455132501</v>
      </c>
      <c r="J4" s="52">
        <f>VLOOKUP($A4,'Current month raw data'!$B:$Q,13,FALSE)</f>
        <v>4.0848697196723398</v>
      </c>
      <c r="K4" s="52">
        <f>VLOOKUP($A4,'Current month raw data'!$B:$Q,14,FALSE)</f>
        <v>4.5661944407212403</v>
      </c>
      <c r="L4" s="52">
        <f>VLOOKUP($A4,'Current month raw data'!$B:$Q,15,FALSE)</f>
        <v>0.46243485949997498</v>
      </c>
      <c r="M4" s="57">
        <f>VLOOKUP($A4,'Current month raw data'!$B:$Q,16,FALSE)</f>
        <v>2.7313059102231199</v>
      </c>
    </row>
    <row r="5" spans="1:13" x14ac:dyDescent="0.25">
      <c r="A5" s="22" t="s">
        <v>13</v>
      </c>
      <c r="B5" s="56">
        <f>VLOOKUP($A5,'Current month raw data'!$B:$Q,5,FALSE)</f>
        <v>67.844696407961607</v>
      </c>
      <c r="C5" s="52">
        <f>VLOOKUP($A5,'Current month raw data'!$B:$Q,6,FALSE)</f>
        <v>65.892528093396194</v>
      </c>
      <c r="D5" s="53">
        <f>VLOOKUP($A5,'Current month raw data'!$B:$Q,7,FALSE)</f>
        <v>142.44145982080801</v>
      </c>
      <c r="E5" s="53">
        <f>VLOOKUP($A5,'Current month raw data'!$B:$Q,8,FALSE)</f>
        <v>136.85632583983599</v>
      </c>
      <c r="F5" s="53">
        <f>VLOOKUP($A5,'Current month raw data'!$B:$Q,9,FALSE)</f>
        <v>96.638975974495906</v>
      </c>
      <c r="G5" s="53">
        <f>VLOOKUP($A5,'Current month raw data'!$B:$Q,10,FALSE)</f>
        <v>90.178092951603901</v>
      </c>
      <c r="H5" s="52">
        <f>VLOOKUP($A5,'Current month raw data'!$B:$Q,11,FALSE)</f>
        <v>2.9626550552111302</v>
      </c>
      <c r="I5" s="52">
        <f>VLOOKUP($A5,'Current month raw data'!$B:$Q,12,FALSE)</f>
        <v>4.0810199650605199</v>
      </c>
      <c r="J5" s="52">
        <f>VLOOKUP($A5,'Current month raw data'!$B:$Q,13,FALSE)</f>
        <v>7.1645815645706898</v>
      </c>
      <c r="K5" s="52">
        <f>VLOOKUP($A5,'Current month raw data'!$B:$Q,14,FALSE)</f>
        <v>7.4956037803895201</v>
      </c>
      <c r="L5" s="52">
        <f>VLOOKUP($A5,'Current month raw data'!$B:$Q,15,FALSE)</f>
        <v>0.308891436877752</v>
      </c>
      <c r="M5" s="57">
        <f>VLOOKUP($A5,'Current month raw data'!$B:$Q,16,FALSE)</f>
        <v>3.2806978798586499</v>
      </c>
    </row>
    <row r="6" spans="1:13" x14ac:dyDescent="0.2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25">
      <c r="A7" s="22" t="s">
        <v>78</v>
      </c>
      <c r="B7" s="56"/>
      <c r="C7" s="52"/>
      <c r="D7" s="53"/>
      <c r="E7" s="53"/>
      <c r="F7" s="53"/>
      <c r="G7" s="53"/>
      <c r="H7" s="52"/>
      <c r="I7" s="52"/>
      <c r="J7" s="52"/>
      <c r="K7" s="52"/>
      <c r="L7" s="52"/>
      <c r="M7" s="57"/>
    </row>
    <row r="8" spans="1:13" x14ac:dyDescent="0.25">
      <c r="A8" s="24" t="s">
        <v>72</v>
      </c>
      <c r="B8" s="56">
        <f>VLOOKUP($A8,'Current month raw data'!$B:$Q,5,FALSE)</f>
        <v>70.672075753408507</v>
      </c>
      <c r="C8" s="52">
        <f>VLOOKUP($A8,'Current month raw data'!$B:$Q,6,FALSE)</f>
        <v>66.861812895367507</v>
      </c>
      <c r="D8" s="53">
        <f>VLOOKUP($A8,'Current month raw data'!$B:$Q,7,FALSE)</f>
        <v>360.47072414416101</v>
      </c>
      <c r="E8" s="53">
        <f>VLOOKUP($A8,'Current month raw data'!$B:$Q,8,FALSE)</f>
        <v>342.87764926250202</v>
      </c>
      <c r="F8" s="53">
        <f>VLOOKUP($A8,'Current month raw data'!$B:$Q,9,FALSE)</f>
        <v>254.75214323602199</v>
      </c>
      <c r="G8" s="53">
        <f>VLOOKUP($A8,'Current month raw data'!$B:$Q,10,FALSE)</f>
        <v>229.25421230992799</v>
      </c>
      <c r="H8" s="52">
        <f>VLOOKUP($A8,'Current month raw data'!$B:$Q,11,FALSE)</f>
        <v>5.6987130516542202</v>
      </c>
      <c r="I8" s="52">
        <f>VLOOKUP($A8,'Current month raw data'!$B:$Q,12,FALSE)</f>
        <v>5.1310066198542001</v>
      </c>
      <c r="J8" s="52">
        <f>VLOOKUP($A8,'Current month raw data'!$B:$Q,13,FALSE)</f>
        <v>11.122121015435299</v>
      </c>
      <c r="K8" s="52">
        <f>VLOOKUP($A8,'Current month raw data'!$B:$Q,14,FALSE)</f>
        <v>11.122121015435299</v>
      </c>
      <c r="L8" s="52">
        <f>VLOOKUP($A8,'Current month raw data'!$B:$Q,15,FALSE)</f>
        <v>0</v>
      </c>
      <c r="M8" s="57">
        <f>VLOOKUP($A8,'Current month raw data'!$B:$Q,16,FALSE)</f>
        <v>5.6987130516542202</v>
      </c>
    </row>
    <row r="9" spans="1:13" x14ac:dyDescent="0.25">
      <c r="A9" s="24" t="s">
        <v>73</v>
      </c>
      <c r="B9" s="56">
        <f>VLOOKUP($A9,'Current month raw data'!$B:$Q,5,FALSE)</f>
        <v>75.185156671029304</v>
      </c>
      <c r="C9" s="52">
        <f>VLOOKUP($A9,'Current month raw data'!$B:$Q,6,FALSE)</f>
        <v>71.693864923684799</v>
      </c>
      <c r="D9" s="53">
        <f>VLOOKUP($A9,'Current month raw data'!$B:$Q,7,FALSE)</f>
        <v>216.12419133617001</v>
      </c>
      <c r="E9" s="53">
        <f>VLOOKUP($A9,'Current month raw data'!$B:$Q,8,FALSE)</f>
        <v>202.24704357300999</v>
      </c>
      <c r="F9" s="53">
        <f>VLOOKUP($A9,'Current month raw data'!$B:$Q,9,FALSE)</f>
        <v>162.493311860094</v>
      </c>
      <c r="G9" s="53">
        <f>VLOOKUP($A9,'Current month raw data'!$B:$Q,10,FALSE)</f>
        <v>144.99872223137899</v>
      </c>
      <c r="H9" s="52">
        <f>VLOOKUP($A9,'Current month raw data'!$B:$Q,11,FALSE)</f>
        <v>4.8697217691651096</v>
      </c>
      <c r="I9" s="52">
        <f>VLOOKUP($A9,'Current month raw data'!$B:$Q,12,FALSE)</f>
        <v>6.8614836182514001</v>
      </c>
      <c r="J9" s="52">
        <f>VLOOKUP($A9,'Current month raw data'!$B:$Q,13,FALSE)</f>
        <v>12.065340548862199</v>
      </c>
      <c r="K9" s="52">
        <f>VLOOKUP($A9,'Current month raw data'!$B:$Q,14,FALSE)</f>
        <v>13.015609488567801</v>
      </c>
      <c r="L9" s="52">
        <f>VLOOKUP($A9,'Current month raw data'!$B:$Q,15,FALSE)</f>
        <v>0.84795971265644599</v>
      </c>
      <c r="M9" s="57">
        <f>VLOOKUP($A9,'Current month raw data'!$B:$Q,16,FALSE)</f>
        <v>5.7589747605425403</v>
      </c>
    </row>
    <row r="10" spans="1:13" x14ac:dyDescent="0.25">
      <c r="A10" s="24" t="s">
        <v>74</v>
      </c>
      <c r="B10" s="56">
        <f>VLOOKUP($A10,'Current month raw data'!$B:$Q,5,FALSE)</f>
        <v>72.053796603326305</v>
      </c>
      <c r="C10" s="52">
        <f>VLOOKUP($A10,'Current month raw data'!$B:$Q,6,FALSE)</f>
        <v>70.357443782225204</v>
      </c>
      <c r="D10" s="53">
        <f>VLOOKUP($A10,'Current month raw data'!$B:$Q,7,FALSE)</f>
        <v>160.083699800798</v>
      </c>
      <c r="E10" s="53">
        <f>VLOOKUP($A10,'Current month raw data'!$B:$Q,8,FALSE)</f>
        <v>155.353134417935</v>
      </c>
      <c r="F10" s="53">
        <f>VLOOKUP($A10,'Current month raw data'!$B:$Q,9,FALSE)</f>
        <v>115.346383449546</v>
      </c>
      <c r="G10" s="53">
        <f>VLOOKUP($A10,'Current month raw data'!$B:$Q,10,FALSE)</f>
        <v>109.30249421202301</v>
      </c>
      <c r="H10" s="52">
        <f>VLOOKUP($A10,'Current month raw data'!$B:$Q,11,FALSE)</f>
        <v>2.4110495349316601</v>
      </c>
      <c r="I10" s="52">
        <f>VLOOKUP($A10,'Current month raw data'!$B:$Q,12,FALSE)</f>
        <v>3.04504019219651</v>
      </c>
      <c r="J10" s="52">
        <f>VLOOKUP($A10,'Current month raw data'!$B:$Q,13,FALSE)</f>
        <v>5.5295071545206103</v>
      </c>
      <c r="K10" s="52">
        <f>VLOOKUP($A10,'Current month raw data'!$B:$Q,14,FALSE)</f>
        <v>5.5706011993627103</v>
      </c>
      <c r="L10" s="52">
        <f>VLOOKUP($A10,'Current month raw data'!$B:$Q,15,FALSE)</f>
        <v>3.8940809968847301E-2</v>
      </c>
      <c r="M10" s="57">
        <f>VLOOKUP($A10,'Current month raw data'!$B:$Q,16,FALSE)</f>
        <v>2.45092922711815</v>
      </c>
    </row>
    <row r="11" spans="1:13" x14ac:dyDescent="0.25">
      <c r="A11" s="24" t="s">
        <v>75</v>
      </c>
      <c r="B11" s="56">
        <f>VLOOKUP($A11,'Current month raw data'!$B:$Q,5,FALSE)</f>
        <v>71.224534533304706</v>
      </c>
      <c r="C11" s="52">
        <f>VLOOKUP($A11,'Current month raw data'!$B:$Q,6,FALSE)</f>
        <v>69.729289497595204</v>
      </c>
      <c r="D11" s="53">
        <f>VLOOKUP($A11,'Current month raw data'!$B:$Q,7,FALSE)</f>
        <v>130.403247572727</v>
      </c>
      <c r="E11" s="53">
        <f>VLOOKUP($A11,'Current month raw data'!$B:$Q,8,FALSE)</f>
        <v>127.39937967398799</v>
      </c>
      <c r="F11" s="53">
        <f>VLOOKUP($A11,'Current month raw data'!$B:$Q,9,FALSE)</f>
        <v>92.879106099988505</v>
      </c>
      <c r="G11" s="53">
        <f>VLOOKUP($A11,'Current month raw data'!$B:$Q,10,FALSE)</f>
        <v>88.834682271015794</v>
      </c>
      <c r="H11" s="52">
        <f>VLOOKUP($A11,'Current month raw data'!$B:$Q,11,FALSE)</f>
        <v>2.1443571940612198</v>
      </c>
      <c r="I11" s="52">
        <f>VLOOKUP($A11,'Current month raw data'!$B:$Q,12,FALSE)</f>
        <v>2.3578355769286801</v>
      </c>
      <c r="J11" s="52">
        <f>VLOOKUP($A11,'Current month raw data'!$B:$Q,13,FALSE)</f>
        <v>4.5527531878079097</v>
      </c>
      <c r="K11" s="52">
        <f>VLOOKUP($A11,'Current month raw data'!$B:$Q,14,FALSE)</f>
        <v>5.7265273948147897</v>
      </c>
      <c r="L11" s="52">
        <f>VLOOKUP($A11,'Current month raw data'!$B:$Q,15,FALSE)</f>
        <v>1.1226621693055101</v>
      </c>
      <c r="M11" s="57">
        <f>VLOOKUP($A11,'Current month raw data'!$B:$Q,16,FALSE)</f>
        <v>3.2910932503592401</v>
      </c>
    </row>
    <row r="12" spans="1:13" x14ac:dyDescent="0.25">
      <c r="A12" s="24" t="s">
        <v>76</v>
      </c>
      <c r="B12" s="56">
        <f>VLOOKUP($A12,'Current month raw data'!$B:$Q,5,FALSE)</f>
        <v>64.758818278629207</v>
      </c>
      <c r="C12" s="52">
        <f>VLOOKUP($A12,'Current month raw data'!$B:$Q,6,FALSE)</f>
        <v>62.942564909520001</v>
      </c>
      <c r="D12" s="53">
        <f>VLOOKUP($A12,'Current month raw data'!$B:$Q,7,FALSE)</f>
        <v>93.486257299077494</v>
      </c>
      <c r="E12" s="53">
        <f>VLOOKUP($A12,'Current month raw data'!$B:$Q,8,FALSE)</f>
        <v>91.838135094339606</v>
      </c>
      <c r="F12" s="53">
        <f>VLOOKUP($A12,'Current month raw data'!$B:$Q,9,FALSE)</f>
        <v>60.540595479801297</v>
      </c>
      <c r="G12" s="53">
        <f>VLOOKUP($A12,'Current month raw data'!$B:$Q,10,FALSE)</f>
        <v>57.805277793447402</v>
      </c>
      <c r="H12" s="52">
        <f>VLOOKUP($A12,'Current month raw data'!$B:$Q,11,FALSE)</f>
        <v>2.8855725401721899</v>
      </c>
      <c r="I12" s="52">
        <f>VLOOKUP($A12,'Current month raw data'!$B:$Q,12,FALSE)</f>
        <v>1.7945945908471601</v>
      </c>
      <c r="J12" s="52">
        <f>VLOOKUP($A12,'Current month raw data'!$B:$Q,13,FALSE)</f>
        <v>4.7319514597402597</v>
      </c>
      <c r="K12" s="52">
        <f>VLOOKUP($A12,'Current month raw data'!$B:$Q,14,FALSE)</f>
        <v>4.6789348253151699</v>
      </c>
      <c r="L12" s="52">
        <f>VLOOKUP($A12,'Current month raw data'!$B:$Q,15,FALSE)</f>
        <v>-5.0621260929590399E-2</v>
      </c>
      <c r="M12" s="57">
        <f>VLOOKUP($A12,'Current month raw data'!$B:$Q,16,FALSE)</f>
        <v>2.8334905660377299</v>
      </c>
    </row>
    <row r="13" spans="1:13" x14ac:dyDescent="0.25">
      <c r="A13" s="24" t="s">
        <v>77</v>
      </c>
      <c r="B13" s="56">
        <f>VLOOKUP($A13,'Current month raw data'!$B:$Q,5,FALSE)</f>
        <v>55.638387548356903</v>
      </c>
      <c r="C13" s="52">
        <f>VLOOKUP($A13,'Current month raw data'!$B:$Q,6,FALSE)</f>
        <v>54.369230941989301</v>
      </c>
      <c r="D13" s="53">
        <f>VLOOKUP($A13,'Current month raw data'!$B:$Q,7,FALSE)</f>
        <v>68.723880483127999</v>
      </c>
      <c r="E13" s="53">
        <f>VLOOKUP($A13,'Current month raw data'!$B:$Q,8,FALSE)</f>
        <v>68.817531114082897</v>
      </c>
      <c r="F13" s="53">
        <f>VLOOKUP($A13,'Current month raw data'!$B:$Q,9,FALSE)</f>
        <v>38.2368589614724</v>
      </c>
      <c r="G13" s="53">
        <f>VLOOKUP($A13,'Current month raw data'!$B:$Q,10,FALSE)</f>
        <v>37.415562419991097</v>
      </c>
      <c r="H13" s="52">
        <f>VLOOKUP($A13,'Current month raw data'!$B:$Q,11,FALSE)</f>
        <v>2.3343287818835701</v>
      </c>
      <c r="I13" s="52">
        <f>VLOOKUP($A13,'Current month raw data'!$B:$Q,12,FALSE)</f>
        <v>-0.136085426836449</v>
      </c>
      <c r="J13" s="52">
        <f>VLOOKUP($A13,'Current month raw data'!$B:$Q,13,FALSE)</f>
        <v>2.19506667376052</v>
      </c>
      <c r="K13" s="52">
        <f>VLOOKUP($A13,'Current month raw data'!$B:$Q,14,FALSE)</f>
        <v>1.64958360727259</v>
      </c>
      <c r="L13" s="52">
        <f>VLOOKUP($A13,'Current month raw data'!$B:$Q,15,FALSE)</f>
        <v>-0.53376653515896899</v>
      </c>
      <c r="M13" s="57">
        <f>VLOOKUP($A13,'Current month raw data'!$B:$Q,16,FALSE)</f>
        <v>1.7881023808663199</v>
      </c>
    </row>
    <row r="14" spans="1:13" x14ac:dyDescent="0.2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25">
      <c r="A15" s="22" t="s">
        <v>18</v>
      </c>
      <c r="B15" s="56">
        <f>VLOOKUP($A15,'Current month raw data'!$B:$Q,5,FALSE)</f>
        <v>74.893083369788002</v>
      </c>
      <c r="C15" s="52">
        <f>VLOOKUP($A15,'Current month raw data'!$B:$Q,6,FALSE)</f>
        <v>72.285550024507103</v>
      </c>
      <c r="D15" s="53">
        <f>VLOOKUP($A15,'Current month raw data'!$B:$Q,7,FALSE)</f>
        <v>216.51266412469801</v>
      </c>
      <c r="E15" s="53">
        <f>VLOOKUP($A15,'Current month raw data'!$B:$Q,8,FALSE)</f>
        <v>204.23403550251999</v>
      </c>
      <c r="F15" s="53">
        <f>VLOOKUP($A15,'Current month raw data'!$B:$Q,9,FALSE)</f>
        <v>162.15301004905899</v>
      </c>
      <c r="G15" s="53">
        <f>VLOOKUP($A15,'Current month raw data'!$B:$Q,10,FALSE)</f>
        <v>147.63169590024401</v>
      </c>
      <c r="H15" s="52">
        <f>VLOOKUP($A15,'Current month raw data'!$B:$Q,11,FALSE)</f>
        <v>3.6072677656833698</v>
      </c>
      <c r="I15" s="52">
        <f>VLOOKUP($A15,'Current month raw data'!$B:$Q,12,FALSE)</f>
        <v>6.0120383911359099</v>
      </c>
      <c r="J15" s="52">
        <f>VLOOKUP($A15,'Current month raw data'!$B:$Q,13,FALSE)</f>
        <v>9.8361764797632407</v>
      </c>
      <c r="K15" s="52">
        <f>VLOOKUP($A15,'Current month raw data'!$B:$Q,14,FALSE)</f>
        <v>10.4221786382882</v>
      </c>
      <c r="L15" s="52">
        <f>VLOOKUP($A15,'Current month raw data'!$B:$Q,15,FALSE)</f>
        <v>0.53352381456299502</v>
      </c>
      <c r="M15" s="57">
        <f>VLOOKUP($A15,'Current month raw data'!$B:$Q,16,FALSE)</f>
        <v>4.1600372128313401</v>
      </c>
    </row>
    <row r="16" spans="1:13" x14ac:dyDescent="0.25">
      <c r="A16" s="24" t="s">
        <v>20</v>
      </c>
      <c r="B16" s="56">
        <f>VLOOKUP($A16,'Current month raw data'!$B:$Q,5,FALSE)</f>
        <v>79.775639947525903</v>
      </c>
      <c r="C16" s="52">
        <f>VLOOKUP($A16,'Current month raw data'!$B:$Q,6,FALSE)</f>
        <v>75.078548320530402</v>
      </c>
      <c r="D16" s="53">
        <f>VLOOKUP($A16,'Current month raw data'!$B:$Q,7,FALSE)</f>
        <v>234.73427381780601</v>
      </c>
      <c r="E16" s="53">
        <f>VLOOKUP($A16,'Current month raw data'!$B:$Q,8,FALSE)</f>
        <v>218.11840758062701</v>
      </c>
      <c r="F16" s="53">
        <f>VLOOKUP($A16,'Current month raw data'!$B:$Q,9,FALSE)</f>
        <v>187.26076911433199</v>
      </c>
      <c r="G16" s="53">
        <f>VLOOKUP($A16,'Current month raw data'!$B:$Q,10,FALSE)</f>
        <v>163.760134031392</v>
      </c>
      <c r="H16" s="52">
        <f>VLOOKUP($A16,'Current month raw data'!$B:$Q,11,FALSE)</f>
        <v>6.2562366109456997</v>
      </c>
      <c r="I16" s="52">
        <f>VLOOKUP($A16,'Current month raw data'!$B:$Q,12,FALSE)</f>
        <v>7.6178193401842202</v>
      </c>
      <c r="J16" s="52">
        <f>VLOOKUP($A16,'Current month raw data'!$B:$Q,13,FALSE)</f>
        <v>14.350644753646201</v>
      </c>
      <c r="K16" s="52">
        <f>VLOOKUP($A16,'Current month raw data'!$B:$Q,14,FALSE)</f>
        <v>13.1472021448067</v>
      </c>
      <c r="L16" s="52">
        <f>VLOOKUP($A16,'Current month raw data'!$B:$Q,15,FALSE)</f>
        <v>-1.0524143623607001</v>
      </c>
      <c r="M16" s="57">
        <f>VLOOKUP($A16,'Current month raw data'!$B:$Q,16,FALSE)</f>
        <v>5.1379807159481299</v>
      </c>
    </row>
    <row r="17" spans="1:13" x14ac:dyDescent="0.25">
      <c r="A17" s="24" t="s">
        <v>22</v>
      </c>
      <c r="B17" s="56">
        <f>VLOOKUP($A17,'Current month raw data'!$B:$Q,5,FALSE)</f>
        <v>72.944329850595395</v>
      </c>
      <c r="C17" s="52">
        <f>VLOOKUP($A17,'Current month raw data'!$B:$Q,6,FALSE)</f>
        <v>69.733741181040301</v>
      </c>
      <c r="D17" s="53">
        <f>VLOOKUP($A17,'Current month raw data'!$B:$Q,7,FALSE)</f>
        <v>176.023686606382</v>
      </c>
      <c r="E17" s="53">
        <f>VLOOKUP($A17,'Current month raw data'!$B:$Q,8,FALSE)</f>
        <v>164.94203052862699</v>
      </c>
      <c r="F17" s="53">
        <f>VLOOKUP($A17,'Current month raw data'!$B:$Q,9,FALSE)</f>
        <v>128.39929857333701</v>
      </c>
      <c r="G17" s="53">
        <f>VLOOKUP($A17,'Current month raw data'!$B:$Q,10,FALSE)</f>
        <v>115.02024866758499</v>
      </c>
      <c r="H17" s="52">
        <f>VLOOKUP($A17,'Current month raw data'!$B:$Q,11,FALSE)</f>
        <v>4.6040677227109903</v>
      </c>
      <c r="I17" s="52">
        <f>VLOOKUP($A17,'Current month raw data'!$B:$Q,12,FALSE)</f>
        <v>6.7185156156008397</v>
      </c>
      <c r="J17" s="52">
        <f>VLOOKUP($A17,'Current month raw data'!$B:$Q,13,FALSE)</f>
        <v>11.631908347215001</v>
      </c>
      <c r="K17" s="52">
        <f>VLOOKUP($A17,'Current month raw data'!$B:$Q,14,FALSE)</f>
        <v>11.373411396081</v>
      </c>
      <c r="L17" s="52">
        <f>VLOOKUP($A17,'Current month raw data'!$B:$Q,15,FALSE)</f>
        <v>-0.23156188491374299</v>
      </c>
      <c r="M17" s="57">
        <f>VLOOKUP($A17,'Current month raw data'!$B:$Q,16,FALSE)</f>
        <v>4.3618445717958299</v>
      </c>
    </row>
    <row r="18" spans="1:13" x14ac:dyDescent="0.25">
      <c r="A18" s="24" t="s">
        <v>23</v>
      </c>
      <c r="B18" s="56">
        <f>VLOOKUP($A18,'Current month raw data'!$B:$Q,5,FALSE)</f>
        <v>75.329178885630398</v>
      </c>
      <c r="C18" s="52">
        <f>VLOOKUP($A18,'Current month raw data'!$B:$Q,6,FALSE)</f>
        <v>71.870445947708703</v>
      </c>
      <c r="D18" s="53">
        <f>VLOOKUP($A18,'Current month raw data'!$B:$Q,7,FALSE)</f>
        <v>176.244625835774</v>
      </c>
      <c r="E18" s="53">
        <f>VLOOKUP($A18,'Current month raw data'!$B:$Q,8,FALSE)</f>
        <v>170.740144166943</v>
      </c>
      <c r="F18" s="53">
        <f>VLOOKUP($A18,'Current month raw data'!$B:$Q,9,FALSE)</f>
        <v>132.76362947214</v>
      </c>
      <c r="G18" s="53">
        <f>VLOOKUP($A18,'Current month raw data'!$B:$Q,10,FALSE)</f>
        <v>122.711703024542</v>
      </c>
      <c r="H18" s="52">
        <f>VLOOKUP($A18,'Current month raw data'!$B:$Q,11,FALSE)</f>
        <v>4.8124550951558298</v>
      </c>
      <c r="I18" s="52">
        <f>VLOOKUP($A18,'Current month raw data'!$B:$Q,12,FALSE)</f>
        <v>3.2238942374613599</v>
      </c>
      <c r="J18" s="52">
        <f>VLOOKUP($A18,'Current month raw data'!$B:$Q,13,FALSE)</f>
        <v>8.1914977951103491</v>
      </c>
      <c r="K18" s="52">
        <f>VLOOKUP($A18,'Current month raw data'!$B:$Q,14,FALSE)</f>
        <v>10.0040647714582</v>
      </c>
      <c r="L18" s="52">
        <f>VLOOKUP($A18,'Current month raw data'!$B:$Q,15,FALSE)</f>
        <v>1.67533217793183</v>
      </c>
      <c r="M18" s="57">
        <f>VLOOKUP($A18,'Current month raw data'!$B:$Q,16,FALSE)</f>
        <v>6.5684118818453303</v>
      </c>
    </row>
    <row r="19" spans="1:13" x14ac:dyDescent="0.25">
      <c r="A19" s="24" t="s">
        <v>21</v>
      </c>
      <c r="B19" s="56">
        <f>VLOOKUP($A19,'Current month raw data'!$B:$Q,5,FALSE)</f>
        <v>69.634209003774799</v>
      </c>
      <c r="C19" s="52">
        <f>VLOOKUP($A19,'Current month raw data'!$B:$Q,6,FALSE)</f>
        <v>69.014229440989098</v>
      </c>
      <c r="D19" s="53">
        <f>VLOOKUP($A19,'Current month raw data'!$B:$Q,7,FALSE)</f>
        <v>161.09790860496099</v>
      </c>
      <c r="E19" s="53">
        <f>VLOOKUP($A19,'Current month raw data'!$B:$Q,8,FALSE)</f>
        <v>153.259889066488</v>
      </c>
      <c r="F19" s="53">
        <f>VLOOKUP($A19,'Current month raw data'!$B:$Q,9,FALSE)</f>
        <v>112.179254378689</v>
      </c>
      <c r="G19" s="53">
        <f>VLOOKUP($A19,'Current month raw data'!$B:$Q,10,FALSE)</f>
        <v>105.77113148135101</v>
      </c>
      <c r="H19" s="52">
        <f>VLOOKUP($A19,'Current month raw data'!$B:$Q,11,FALSE)</f>
        <v>0.89833584727011195</v>
      </c>
      <c r="I19" s="52">
        <f>VLOOKUP($A19,'Current month raw data'!$B:$Q,12,FALSE)</f>
        <v>5.1142014953913</v>
      </c>
      <c r="J19" s="52">
        <f>VLOOKUP($A19,'Current month raw data'!$B:$Q,13,FALSE)</f>
        <v>6.05848004799613</v>
      </c>
      <c r="K19" s="52">
        <f>VLOOKUP($A19,'Current month raw data'!$B:$Q,14,FALSE)</f>
        <v>7.8989742787639603</v>
      </c>
      <c r="L19" s="52">
        <f>VLOOKUP($A19,'Current month raw data'!$B:$Q,15,FALSE)</f>
        <v>1.7353579175704901</v>
      </c>
      <c r="M19" s="57">
        <f>VLOOKUP($A19,'Current month raw data'!$B:$Q,16,FALSE)</f>
        <v>2.6492831070925802</v>
      </c>
    </row>
    <row r="20" spans="1:13" x14ac:dyDescent="0.25">
      <c r="A20" s="24" t="s">
        <v>24</v>
      </c>
      <c r="B20" s="56">
        <f>VLOOKUP($A20,'Current month raw data'!$B:$Q,5,FALSE)</f>
        <v>63.3180046853603</v>
      </c>
      <c r="C20" s="52">
        <f>VLOOKUP($A20,'Current month raw data'!$B:$Q,6,FALSE)</f>
        <v>62.984927953561098</v>
      </c>
      <c r="D20" s="53">
        <f>VLOOKUP($A20,'Current month raw data'!$B:$Q,7,FALSE)</f>
        <v>101.32539149448201</v>
      </c>
      <c r="E20" s="53">
        <f>VLOOKUP($A20,'Current month raw data'!$B:$Q,8,FALSE)</f>
        <v>101.226198113207</v>
      </c>
      <c r="F20" s="53">
        <f>VLOOKUP($A20,'Current month raw data'!$B:$Q,9,FALSE)</f>
        <v>64.157216133936402</v>
      </c>
      <c r="G20" s="53">
        <f>VLOOKUP($A20,'Current month raw data'!$B:$Q,10,FALSE)</f>
        <v>63.757247951732801</v>
      </c>
      <c r="H20" s="52">
        <f>VLOOKUP($A20,'Current month raw data'!$B:$Q,11,FALSE)</f>
        <v>0.52881973929495596</v>
      </c>
      <c r="I20" s="52">
        <f>VLOOKUP($A20,'Current month raw data'!$B:$Q,12,FALSE)</f>
        <v>9.7991807579783805E-2</v>
      </c>
      <c r="J20" s="52">
        <f>VLOOKUP($A20,'Current month raw data'!$B:$Q,13,FALSE)</f>
        <v>0.62732974689611398</v>
      </c>
      <c r="K20" s="52">
        <f>VLOOKUP($A20,'Current month raw data'!$B:$Q,14,FALSE)</f>
        <v>1.6016408862567799</v>
      </c>
      <c r="L20" s="52">
        <f>VLOOKUP($A20,'Current month raw data'!$B:$Q,15,FALSE)</f>
        <v>0.96823710001180696</v>
      </c>
      <c r="M20" s="57">
        <f>VLOOKUP($A20,'Current month raw data'!$B:$Q,16,FALSE)</f>
        <v>1.5021770682147999</v>
      </c>
    </row>
    <row r="21" spans="1:13" x14ac:dyDescent="0.25">
      <c r="A21" s="24" t="s">
        <v>25</v>
      </c>
      <c r="B21" s="56">
        <f>VLOOKUP($A21,'Current month raw data'!$B:$Q,5,FALSE)</f>
        <v>79.527971065048504</v>
      </c>
      <c r="C21" s="52">
        <f>VLOOKUP($A21,'Current month raw data'!$B:$Q,6,FALSE)</f>
        <v>74.4860802565467</v>
      </c>
      <c r="D21" s="53">
        <f>VLOOKUP($A21,'Current month raw data'!$B:$Q,7,FALSE)</f>
        <v>145.12888256591901</v>
      </c>
      <c r="E21" s="53">
        <f>VLOOKUP($A21,'Current month raw data'!$B:$Q,8,FALSE)</f>
        <v>137.57584339131199</v>
      </c>
      <c r="F21" s="53">
        <f>VLOOKUP($A21,'Current month raw data'!$B:$Q,9,FALSE)</f>
        <v>115.418055734053</v>
      </c>
      <c r="G21" s="53">
        <f>VLOOKUP($A21,'Current month raw data'!$B:$Q,10,FALSE)</f>
        <v>102.474853122073</v>
      </c>
      <c r="H21" s="52">
        <f>VLOOKUP($A21,'Current month raw data'!$B:$Q,11,FALSE)</f>
        <v>6.7689033858895202</v>
      </c>
      <c r="I21" s="52">
        <f>VLOOKUP($A21,'Current month raw data'!$B:$Q,12,FALSE)</f>
        <v>5.4900911296790902</v>
      </c>
      <c r="J21" s="52">
        <f>VLOOKUP($A21,'Current month raw data'!$B:$Q,13,FALSE)</f>
        <v>12.6306134799338</v>
      </c>
      <c r="K21" s="52">
        <f>VLOOKUP($A21,'Current month raw data'!$B:$Q,14,FALSE)</f>
        <v>12.6306134799338</v>
      </c>
      <c r="L21" s="52">
        <f>VLOOKUP($A21,'Current month raw data'!$B:$Q,15,FALSE)</f>
        <v>0</v>
      </c>
      <c r="M21" s="57">
        <f>VLOOKUP($A21,'Current month raw data'!$B:$Q,16,FALSE)</f>
        <v>6.7689033858895202</v>
      </c>
    </row>
    <row r="22" spans="1:13" x14ac:dyDescent="0.25">
      <c r="B22" s="23"/>
      <c r="C22" s="54"/>
      <c r="D22" s="55"/>
      <c r="E22" s="55"/>
      <c r="F22" s="55"/>
      <c r="G22" s="55"/>
      <c r="H22" s="54"/>
      <c r="I22" s="54"/>
      <c r="J22" s="54"/>
      <c r="K22" s="54"/>
      <c r="L22" s="54"/>
      <c r="M22" s="58"/>
    </row>
    <row r="23" spans="1:13" x14ac:dyDescent="0.25">
      <c r="A23" s="22" t="s">
        <v>15</v>
      </c>
      <c r="B23" s="56">
        <f>VLOOKUP($A23,'Current month raw data'!$B:$Q,5,FALSE)</f>
        <v>60.663809965852202</v>
      </c>
      <c r="C23" s="52">
        <f>VLOOKUP($A23,'Current month raw data'!$B:$Q,6,FALSE)</f>
        <v>60.426868882309897</v>
      </c>
      <c r="D23" s="53">
        <f>VLOOKUP($A23,'Current month raw data'!$B:$Q,7,FALSE)</f>
        <v>120.606613828131</v>
      </c>
      <c r="E23" s="53">
        <f>VLOOKUP($A23,'Current month raw data'!$B:$Q,8,FALSE)</f>
        <v>117.87780139891299</v>
      </c>
      <c r="F23" s="53">
        <f>VLOOKUP($A23,'Current month raw data'!$B:$Q,9,FALSE)</f>
        <v>73.164567018946997</v>
      </c>
      <c r="G23" s="53">
        <f>VLOOKUP($A23,'Current month raw data'!$B:$Q,10,FALSE)</f>
        <v>71.229864492670998</v>
      </c>
      <c r="H23" s="52">
        <f>VLOOKUP($A23,'Current month raw data'!$B:$Q,11,FALSE)</f>
        <v>0.39211213144892498</v>
      </c>
      <c r="I23" s="52">
        <f>VLOOKUP($A23,'Current month raw data'!$B:$Q,12,FALSE)</f>
        <v>2.31495022543199</v>
      </c>
      <c r="J23" s="52">
        <f>VLOOKUP($A23,'Current month raw data'!$B:$Q,13,FALSE)</f>
        <v>2.7161395575518399</v>
      </c>
      <c r="K23" s="52">
        <f>VLOOKUP($A23,'Current month raw data'!$B:$Q,14,FALSE)</f>
        <v>3.0896142649350802</v>
      </c>
      <c r="L23" s="52">
        <f>VLOOKUP($A23,'Current month raw data'!$B:$Q,15,FALSE)</f>
        <v>0.36359885505041301</v>
      </c>
      <c r="M23" s="57">
        <f>VLOOKUP($A23,'Current month raw data'!$B:$Q,16,FALSE)</f>
        <v>0.75713670171980096</v>
      </c>
    </row>
    <row r="24" spans="1:13" x14ac:dyDescent="0.25">
      <c r="A24" s="24" t="s">
        <v>30</v>
      </c>
      <c r="B24" s="56">
        <f>VLOOKUP($A24,'Current month raw data'!$B:$Q,5,FALSE)</f>
        <v>68.072005103597405</v>
      </c>
      <c r="C24" s="52">
        <f>VLOOKUP($A24,'Current month raw data'!$B:$Q,6,FALSE)</f>
        <v>69.851607355837203</v>
      </c>
      <c r="D24" s="53">
        <f>VLOOKUP($A24,'Current month raw data'!$B:$Q,7,FALSE)</f>
        <v>100.99382917121601</v>
      </c>
      <c r="E24" s="53">
        <f>VLOOKUP($A24,'Current month raw data'!$B:$Q,8,FALSE)</f>
        <v>96.603265379056197</v>
      </c>
      <c r="F24" s="53">
        <f>VLOOKUP($A24,'Current month raw data'!$B:$Q,9,FALSE)</f>
        <v>68.748524547749099</v>
      </c>
      <c r="G24" s="53">
        <f>VLOOKUP($A24,'Current month raw data'!$B:$Q,10,FALSE)</f>
        <v>67.478933625495699</v>
      </c>
      <c r="H24" s="52">
        <f>VLOOKUP($A24,'Current month raw data'!$B:$Q,11,FALSE)</f>
        <v>-2.5476897663558802</v>
      </c>
      <c r="I24" s="52">
        <f>VLOOKUP($A24,'Current month raw data'!$B:$Q,12,FALSE)</f>
        <v>4.5449434601745402</v>
      </c>
      <c r="J24" s="52">
        <f>VLOOKUP($A24,'Current month raw data'!$B:$Q,13,FALSE)</f>
        <v>1.8814626343971299</v>
      </c>
      <c r="K24" s="52">
        <f>VLOOKUP($A24,'Current month raw data'!$B:$Q,14,FALSE)</f>
        <v>1.8814626343971299</v>
      </c>
      <c r="L24" s="52">
        <f>VLOOKUP($A24,'Current month raw data'!$B:$Q,15,FALSE)</f>
        <v>0</v>
      </c>
      <c r="M24" s="57">
        <f>VLOOKUP($A24,'Current month raw data'!$B:$Q,16,FALSE)</f>
        <v>-2.5476897663558802</v>
      </c>
    </row>
    <row r="25" spans="1:13" x14ac:dyDescent="0.25">
      <c r="A25" s="24" t="s">
        <v>29</v>
      </c>
      <c r="B25" s="56">
        <f>VLOOKUP($A25,'Current month raw data'!$B:$Q,5,FALSE)</f>
        <v>64.384705597816904</v>
      </c>
      <c r="C25" s="52">
        <f>VLOOKUP($A25,'Current month raw data'!$B:$Q,6,FALSE)</f>
        <v>63.411916027804899</v>
      </c>
      <c r="D25" s="53">
        <f>VLOOKUP($A25,'Current month raw data'!$B:$Q,7,FALSE)</f>
        <v>100.485350473449</v>
      </c>
      <c r="E25" s="53">
        <f>VLOOKUP($A25,'Current month raw data'!$B:$Q,8,FALSE)</f>
        <v>97.478865716670796</v>
      </c>
      <c r="F25" s="53">
        <f>VLOOKUP($A25,'Current month raw data'!$B:$Q,9,FALSE)</f>
        <v>64.697197071265194</v>
      </c>
      <c r="G25" s="53">
        <f>VLOOKUP($A25,'Current month raw data'!$B:$Q,10,FALSE)</f>
        <v>61.813216473112</v>
      </c>
      <c r="H25" s="52">
        <f>VLOOKUP($A25,'Current month raw data'!$B:$Q,11,FALSE)</f>
        <v>1.5340800766615601</v>
      </c>
      <c r="I25" s="52">
        <f>VLOOKUP($A25,'Current month raw data'!$B:$Q,12,FALSE)</f>
        <v>3.08424265575441</v>
      </c>
      <c r="J25" s="52">
        <f>VLOOKUP($A25,'Current month raw data'!$B:$Q,13,FALSE)</f>
        <v>4.6656374845138</v>
      </c>
      <c r="K25" s="52">
        <f>VLOOKUP($A25,'Current month raw data'!$B:$Q,14,FALSE)</f>
        <v>6.5037269869048604</v>
      </c>
      <c r="L25" s="52">
        <f>VLOOKUP($A25,'Current month raw data'!$B:$Q,15,FALSE)</f>
        <v>1.75615373542536</v>
      </c>
      <c r="M25" s="57">
        <f>VLOOKUP($A25,'Current month raw data'!$B:$Q,16,FALSE)</f>
        <v>3.3171746166576299</v>
      </c>
    </row>
    <row r="26" spans="1:13" x14ac:dyDescent="0.25">
      <c r="A26" s="24" t="s">
        <v>28</v>
      </c>
      <c r="B26" s="56">
        <f>VLOOKUP($A26,'Current month raw data'!$B:$Q,5,FALSE)</f>
        <v>67.3924874399207</v>
      </c>
      <c r="C26" s="52">
        <f>VLOOKUP($A26,'Current month raw data'!$B:$Q,6,FALSE)</f>
        <v>64.261579454617603</v>
      </c>
      <c r="D26" s="53">
        <f>VLOOKUP($A26,'Current month raw data'!$B:$Q,7,FALSE)</f>
        <v>122.837665392167</v>
      </c>
      <c r="E26" s="53">
        <f>VLOOKUP($A26,'Current month raw data'!$B:$Q,8,FALSE)</f>
        <v>118.391005372691</v>
      </c>
      <c r="F26" s="53">
        <f>VLOOKUP($A26,'Current month raw data'!$B:$Q,9,FALSE)</f>
        <v>82.783358220908397</v>
      </c>
      <c r="G26" s="53">
        <f>VLOOKUP($A26,'Current month raw data'!$B:$Q,10,FALSE)</f>
        <v>76.079929984692996</v>
      </c>
      <c r="H26" s="52">
        <f>VLOOKUP($A26,'Current month raw data'!$B:$Q,11,FALSE)</f>
        <v>4.8721304578487601</v>
      </c>
      <c r="I26" s="52">
        <f>VLOOKUP($A26,'Current month raw data'!$B:$Q,12,FALSE)</f>
        <v>3.75591034595729</v>
      </c>
      <c r="J26" s="52">
        <f>VLOOKUP($A26,'Current month raw data'!$B:$Q,13,FALSE)</f>
        <v>8.8110336557409301</v>
      </c>
      <c r="K26" s="52">
        <f>VLOOKUP($A26,'Current month raw data'!$B:$Q,14,FALSE)</f>
        <v>7.6827645897147896</v>
      </c>
      <c r="L26" s="52">
        <f>VLOOKUP($A26,'Current month raw data'!$B:$Q,15,FALSE)</f>
        <v>-1.0369068541300499</v>
      </c>
      <c r="M26" s="57">
        <f>VLOOKUP($A26,'Current month raw data'!$B:$Q,16,FALSE)</f>
        <v>3.78470414905911</v>
      </c>
    </row>
    <row r="27" spans="1:13" x14ac:dyDescent="0.25">
      <c r="A27" s="24" t="s">
        <v>27</v>
      </c>
      <c r="B27" s="56">
        <f>VLOOKUP($A27,'Current month raw data'!$B:$Q,5,FALSE)</f>
        <v>56.775204376887402</v>
      </c>
      <c r="C27" s="52">
        <f>VLOOKUP($A27,'Current month raw data'!$B:$Q,6,FALSE)</f>
        <v>57.578554455243498</v>
      </c>
      <c r="D27" s="53">
        <f>VLOOKUP($A27,'Current month raw data'!$B:$Q,7,FALSE)</f>
        <v>131.38670186630901</v>
      </c>
      <c r="E27" s="53">
        <f>VLOOKUP($A27,'Current month raw data'!$B:$Q,8,FALSE)</f>
        <v>128.199647876721</v>
      </c>
      <c r="F27" s="53">
        <f>VLOOKUP($A27,'Current month raw data'!$B:$Q,9,FALSE)</f>
        <v>74.595068508648893</v>
      </c>
      <c r="G27" s="53">
        <f>VLOOKUP($A27,'Current month raw data'!$B:$Q,10,FALSE)</f>
        <v>73.815504064128504</v>
      </c>
      <c r="H27" s="52">
        <f>VLOOKUP($A27,'Current month raw data'!$B:$Q,11,FALSE)</f>
        <v>-1.39522446500569</v>
      </c>
      <c r="I27" s="52">
        <f>VLOOKUP($A27,'Current month raw data'!$B:$Q,12,FALSE)</f>
        <v>2.4860083801889101</v>
      </c>
      <c r="J27" s="52">
        <f>VLOOKUP($A27,'Current month raw data'!$B:$Q,13,FALSE)</f>
        <v>1.0560985180607201</v>
      </c>
      <c r="K27" s="52">
        <f>VLOOKUP($A27,'Current month raw data'!$B:$Q,14,FALSE)</f>
        <v>1.9586703748850101</v>
      </c>
      <c r="L27" s="52">
        <f>VLOOKUP($A27,'Current month raw data'!$B:$Q,15,FALSE)</f>
        <v>0.89313942459690099</v>
      </c>
      <c r="M27" s="57">
        <f>VLOOKUP($A27,'Current month raw data'!$B:$Q,16,FALSE)</f>
        <v>-0.51454634016738199</v>
      </c>
    </row>
    <row r="28" spans="1:13" x14ac:dyDescent="0.25">
      <c r="A28" s="24" t="s">
        <v>26</v>
      </c>
      <c r="B28" s="56">
        <f>VLOOKUP($A28,'Current month raw data'!$B:$Q,5,FALSE)</f>
        <v>53.120249957777403</v>
      </c>
      <c r="C28" s="52">
        <f>VLOOKUP($A28,'Current month raw data'!$B:$Q,6,FALSE)</f>
        <v>52.436692234947898</v>
      </c>
      <c r="D28" s="53">
        <f>VLOOKUP($A28,'Current month raw data'!$B:$Q,7,FALSE)</f>
        <v>140.964535599713</v>
      </c>
      <c r="E28" s="53">
        <f>VLOOKUP($A28,'Current month raw data'!$B:$Q,8,FALSE)</f>
        <v>142.52842425456799</v>
      </c>
      <c r="F28" s="53">
        <f>VLOOKUP($A28,'Current month raw data'!$B:$Q,9,FALSE)</f>
        <v>74.880713662388104</v>
      </c>
      <c r="G28" s="53">
        <f>VLOOKUP($A28,'Current month raw data'!$B:$Q,10,FALSE)</f>
        <v>74.737191173689098</v>
      </c>
      <c r="H28" s="52">
        <f>VLOOKUP($A28,'Current month raw data'!$B:$Q,11,FALSE)</f>
        <v>1.30358665601305</v>
      </c>
      <c r="I28" s="52">
        <f>VLOOKUP($A28,'Current month raw data'!$B:$Q,12,FALSE)</f>
        <v>-1.0972468565720399</v>
      </c>
      <c r="J28" s="52">
        <f>VLOOKUP($A28,'Current month raw data'!$B:$Q,13,FALSE)</f>
        <v>0.19203623583521601</v>
      </c>
      <c r="K28" s="52">
        <f>VLOOKUP($A28,'Current month raw data'!$B:$Q,14,FALSE)</f>
        <v>-0.26486555807412898</v>
      </c>
      <c r="L28" s="52">
        <f>VLOOKUP($A28,'Current month raw data'!$B:$Q,15,FALSE)</f>
        <v>-0.45602605863192103</v>
      </c>
      <c r="M28" s="57">
        <f>VLOOKUP($A28,'Current month raw data'!$B:$Q,16,FALSE)</f>
        <v>0.841615902532863</v>
      </c>
    </row>
    <row r="29" spans="1:13" x14ac:dyDescent="0.25"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25">
      <c r="A30" s="22" t="s">
        <v>17</v>
      </c>
      <c r="B30" s="56">
        <f>VLOOKUP($A30,'Current month raw data'!$B:$Q,5,FALSE)</f>
        <v>66.487314294580401</v>
      </c>
      <c r="C30" s="52">
        <f>VLOOKUP($A30,'Current month raw data'!$B:$Q,6,FALSE)</f>
        <v>65.414250856260196</v>
      </c>
      <c r="D30" s="53">
        <f>VLOOKUP($A30,'Current month raw data'!$B:$Q,7,FALSE)</f>
        <v>139.426349633402</v>
      </c>
      <c r="E30" s="53">
        <f>VLOOKUP($A30,'Current month raw data'!$B:$Q,8,FALSE)</f>
        <v>132.62280759631099</v>
      </c>
      <c r="F30" s="53">
        <f>VLOOKUP($A30,'Current month raw data'!$B:$Q,9,FALSE)</f>
        <v>92.700835290221093</v>
      </c>
      <c r="G30" s="53">
        <f>VLOOKUP($A30,'Current month raw data'!$B:$Q,10,FALSE)</f>
        <v>86.754216053666397</v>
      </c>
      <c r="H30" s="52">
        <f>VLOOKUP($A30,'Current month raw data'!$B:$Q,11,FALSE)</f>
        <v>1.6404123325943101</v>
      </c>
      <c r="I30" s="52">
        <f>VLOOKUP($A30,'Current month raw data'!$B:$Q,12,FALSE)</f>
        <v>5.1299939734352096</v>
      </c>
      <c r="J30" s="52">
        <f>VLOOKUP($A30,'Current month raw data'!$B:$Q,13,FALSE)</f>
        <v>6.8545593598311001</v>
      </c>
      <c r="K30" s="52">
        <f>VLOOKUP($A30,'Current month raw data'!$B:$Q,14,FALSE)</f>
        <v>6.8891641211319996</v>
      </c>
      <c r="L30" s="52">
        <f>VLOOKUP($A30,'Current month raw data'!$B:$Q,15,FALSE)</f>
        <v>3.2384917881100997E-2</v>
      </c>
      <c r="M30" s="57">
        <f>VLOOKUP($A30,'Current month raw data'!$B:$Q,16,FALSE)</f>
        <v>1.6733284966622399</v>
      </c>
    </row>
    <row r="31" spans="1:13" x14ac:dyDescent="0.25">
      <c r="A31" s="24" t="s">
        <v>46</v>
      </c>
      <c r="B31" s="56">
        <f>VLOOKUP($A31,'Current month raw data'!$B:$Q,5,FALSE)</f>
        <v>63.659747787777299</v>
      </c>
      <c r="C31" s="52">
        <f>VLOOKUP($A31,'Current month raw data'!$B:$Q,6,FALSE)</f>
        <v>62.806571506936599</v>
      </c>
      <c r="D31" s="53">
        <f>VLOOKUP($A31,'Current month raw data'!$B:$Q,7,FALSE)</f>
        <v>132.9102308308</v>
      </c>
      <c r="E31" s="53">
        <f>VLOOKUP($A31,'Current month raw data'!$B:$Q,8,FALSE)</f>
        <v>125.231485495971</v>
      </c>
      <c r="F31" s="53">
        <f>VLOOKUP($A31,'Current month raw data'!$B:$Q,9,FALSE)</f>
        <v>84.610317731040197</v>
      </c>
      <c r="G31" s="53">
        <f>VLOOKUP($A31,'Current month raw data'!$B:$Q,10,FALSE)</f>
        <v>78.653602487226294</v>
      </c>
      <c r="H31" s="52">
        <f>VLOOKUP($A31,'Current month raw data'!$B:$Q,11,FALSE)</f>
        <v>1.3584188093223899</v>
      </c>
      <c r="I31" s="52">
        <f>VLOOKUP($A31,'Current month raw data'!$B:$Q,12,FALSE)</f>
        <v>6.1316411798659196</v>
      </c>
      <c r="J31" s="52">
        <f>VLOOKUP($A31,'Current month raw data'!$B:$Q,13,FALSE)</f>
        <v>7.5733533562957698</v>
      </c>
      <c r="K31" s="52">
        <f>VLOOKUP($A31,'Current month raw data'!$B:$Q,14,FALSE)</f>
        <v>7.8362483698440801</v>
      </c>
      <c r="L31" s="52">
        <f>VLOOKUP($A31,'Current month raw data'!$B:$Q,15,FALSE)</f>
        <v>0.24438674201924501</v>
      </c>
      <c r="M31" s="57">
        <f>VLOOKUP($A31,'Current month raw data'!$B:$Q,16,FALSE)</f>
        <v>1.6061253468127199</v>
      </c>
    </row>
    <row r="32" spans="1:13" x14ac:dyDescent="0.25">
      <c r="A32" s="24" t="s">
        <v>39</v>
      </c>
      <c r="B32" s="56">
        <f>VLOOKUP($A32,'Current month raw data'!$B:$Q,5,FALSE)</f>
        <v>64.416659206429699</v>
      </c>
      <c r="C32" s="52">
        <f>VLOOKUP($A32,'Current month raw data'!$B:$Q,6,FALSE)</f>
        <v>68.519548469492804</v>
      </c>
      <c r="D32" s="53">
        <f>VLOOKUP($A32,'Current month raw data'!$B:$Q,7,FALSE)</f>
        <v>132.630827053736</v>
      </c>
      <c r="E32" s="53">
        <f>VLOOKUP($A32,'Current month raw data'!$B:$Q,8,FALSE)</f>
        <v>131.594164474574</v>
      </c>
      <c r="F32" s="53">
        <f>VLOOKUP($A32,'Current month raw data'!$B:$Q,9,FALSE)</f>
        <v>85.436347865874794</v>
      </c>
      <c r="G32" s="53">
        <f>VLOOKUP($A32,'Current month raw data'!$B:$Q,10,FALSE)</f>
        <v>90.167727310179998</v>
      </c>
      <c r="H32" s="52">
        <f>VLOOKUP($A32,'Current month raw data'!$B:$Q,11,FALSE)</f>
        <v>-5.98791053751596</v>
      </c>
      <c r="I32" s="52">
        <f>VLOOKUP($A32,'Current month raw data'!$B:$Q,12,FALSE)</f>
        <v>0.78777245427394205</v>
      </c>
      <c r="J32" s="52">
        <f>VLOOKUP($A32,'Current month raw data'!$B:$Q,13,FALSE)</f>
        <v>-5.2473091930431401</v>
      </c>
      <c r="K32" s="52">
        <f>VLOOKUP($A32,'Current month raw data'!$B:$Q,14,FALSE)</f>
        <v>-1.88921574490386</v>
      </c>
      <c r="L32" s="52">
        <f>VLOOKUP($A32,'Current month raw data'!$B:$Q,15,FALSE)</f>
        <v>3.5440613026819898</v>
      </c>
      <c r="M32" s="57">
        <f>VLOOKUP($A32,'Current month raw data'!$B:$Q,16,FALSE)</f>
        <v>-2.6560644550332899</v>
      </c>
    </row>
    <row r="33" spans="1:13" x14ac:dyDescent="0.25">
      <c r="A33" s="24" t="s">
        <v>38</v>
      </c>
      <c r="B33" s="56">
        <f>VLOOKUP($A33,'Current month raw data'!$B:$Q,5,FALSE)</f>
        <v>67.010642751132096</v>
      </c>
      <c r="C33" s="52">
        <f>VLOOKUP($A33,'Current month raw data'!$B:$Q,6,FALSE)</f>
        <v>59.470979903317001</v>
      </c>
      <c r="D33" s="53">
        <f>VLOOKUP($A33,'Current month raw data'!$B:$Q,7,FALSE)</f>
        <v>136.758813474297</v>
      </c>
      <c r="E33" s="53">
        <f>VLOOKUP($A33,'Current month raw data'!$B:$Q,8,FALSE)</f>
        <v>128.190407247221</v>
      </c>
      <c r="F33" s="53">
        <f>VLOOKUP($A33,'Current month raw data'!$B:$Q,9,FALSE)</f>
        <v>91.642959927948894</v>
      </c>
      <c r="G33" s="53">
        <f>VLOOKUP($A33,'Current month raw data'!$B:$Q,10,FALSE)</f>
        <v>76.236091331975302</v>
      </c>
      <c r="H33" s="52">
        <f>VLOOKUP($A33,'Current month raw data'!$B:$Q,11,FALSE)</f>
        <v>12.677885684870899</v>
      </c>
      <c r="I33" s="52">
        <f>VLOOKUP($A33,'Current month raw data'!$B:$Q,12,FALSE)</f>
        <v>6.6841243514827804</v>
      </c>
      <c r="J33" s="52">
        <f>VLOOKUP($A33,'Current month raw data'!$B:$Q,13,FALSE)</f>
        <v>20.209415680669299</v>
      </c>
      <c r="K33" s="52">
        <f>VLOOKUP($A33,'Current month raw data'!$B:$Q,14,FALSE)</f>
        <v>15.2469534687812</v>
      </c>
      <c r="L33" s="52">
        <f>VLOOKUP($A33,'Current month raw data'!$B:$Q,15,FALSE)</f>
        <v>-4.1281809613572102</v>
      </c>
      <c r="M33" s="57">
        <f>VLOOKUP($A33,'Current month raw data'!$B:$Q,16,FALSE)</f>
        <v>8.0263386603682907</v>
      </c>
    </row>
    <row r="34" spans="1:13" x14ac:dyDescent="0.25">
      <c r="A34" s="24" t="s">
        <v>37</v>
      </c>
      <c r="B34" s="56">
        <f>VLOOKUP($A34,'Current month raw data'!$B:$Q,5,FALSE)</f>
        <v>65.402517505160404</v>
      </c>
      <c r="C34" s="52">
        <f>VLOOKUP($A34,'Current month raw data'!$B:$Q,6,FALSE)</f>
        <v>63.973067888457301</v>
      </c>
      <c r="D34" s="53">
        <f>VLOOKUP($A34,'Current month raw data'!$B:$Q,7,FALSE)</f>
        <v>121.38544429022301</v>
      </c>
      <c r="E34" s="53">
        <f>VLOOKUP($A34,'Current month raw data'!$B:$Q,8,FALSE)</f>
        <v>121.43182447785</v>
      </c>
      <c r="F34" s="53">
        <f>VLOOKUP($A34,'Current month raw data'!$B:$Q,9,FALSE)</f>
        <v>79.389136450629906</v>
      </c>
      <c r="G34" s="53">
        <f>VLOOKUP($A34,'Current month raw data'!$B:$Q,10,FALSE)</f>
        <v>77.683663511407701</v>
      </c>
      <c r="H34" s="52">
        <f>VLOOKUP($A34,'Current month raw data'!$B:$Q,11,FALSE)</f>
        <v>2.2344553167209602</v>
      </c>
      <c r="I34" s="52">
        <f>VLOOKUP($A34,'Current month raw data'!$B:$Q,12,FALSE)</f>
        <v>-3.8194425412835901E-2</v>
      </c>
      <c r="J34" s="52">
        <f>VLOOKUP($A34,'Current month raw data'!$B:$Q,13,FALSE)</f>
        <v>2.19540745393879</v>
      </c>
      <c r="K34" s="52">
        <f>VLOOKUP($A34,'Current month raw data'!$B:$Q,14,FALSE)</f>
        <v>2.7664344242113401</v>
      </c>
      <c r="L34" s="52">
        <f>VLOOKUP($A34,'Current month raw data'!$B:$Q,15,FALSE)</f>
        <v>0.558759913482335</v>
      </c>
      <c r="M34" s="57">
        <f>VLOOKUP($A34,'Current month raw data'!$B:$Q,16,FALSE)</f>
        <v>2.8057004707978099</v>
      </c>
    </row>
    <row r="35" spans="1:13" x14ac:dyDescent="0.25">
      <c r="A35" s="24" t="s">
        <v>34</v>
      </c>
      <c r="B35" s="56">
        <f>VLOOKUP($A35,'Current month raw data'!$B:$Q,5,FALSE)</f>
        <v>70.284308365226806</v>
      </c>
      <c r="C35" s="52">
        <f>VLOOKUP($A35,'Current month raw data'!$B:$Q,6,FALSE)</f>
        <v>73.553174935663407</v>
      </c>
      <c r="D35" s="53">
        <f>VLOOKUP($A35,'Current month raw data'!$B:$Q,7,FALSE)</f>
        <v>119.594083929447</v>
      </c>
      <c r="E35" s="53">
        <f>VLOOKUP($A35,'Current month raw data'!$B:$Q,8,FALSE)</f>
        <v>115.267014483319</v>
      </c>
      <c r="F35" s="53">
        <f>VLOOKUP($A35,'Current month raw data'!$B:$Q,9,FALSE)</f>
        <v>84.055874735540897</v>
      </c>
      <c r="G35" s="53">
        <f>VLOOKUP($A35,'Current month raw data'!$B:$Q,10,FALSE)</f>
        <v>84.782548806032594</v>
      </c>
      <c r="H35" s="52">
        <f>VLOOKUP($A35,'Current month raw data'!$B:$Q,11,FALSE)</f>
        <v>-4.44422225593358</v>
      </c>
      <c r="I35" s="52">
        <f>VLOOKUP($A35,'Current month raw data'!$B:$Q,12,FALSE)</f>
        <v>3.7539529114407402</v>
      </c>
      <c r="J35" s="52">
        <f>VLOOKUP($A35,'Current month raw data'!$B:$Q,13,FALSE)</f>
        <v>-0.85710335526035497</v>
      </c>
      <c r="K35" s="52">
        <f>VLOOKUP($A35,'Current month raw data'!$B:$Q,14,FALSE)</f>
        <v>-0.15813673698575201</v>
      </c>
      <c r="L35" s="52">
        <f>VLOOKUP($A35,'Current month raw data'!$B:$Q,15,FALSE)</f>
        <v>0.70500927643784705</v>
      </c>
      <c r="M35" s="57">
        <f>VLOOKUP($A35,'Current month raw data'!$B:$Q,16,FALSE)</f>
        <v>-3.77054515866558</v>
      </c>
    </row>
    <row r="36" spans="1:13" x14ac:dyDescent="0.25">
      <c r="A36" s="24" t="s">
        <v>35</v>
      </c>
      <c r="B36" s="56">
        <f>VLOOKUP($A36,'Current month raw data'!$B:$Q,5,FALSE)</f>
        <v>77.193036111599497</v>
      </c>
      <c r="C36" s="52">
        <f>VLOOKUP($A36,'Current month raw data'!$B:$Q,6,FALSE)</f>
        <v>74.229526769447403</v>
      </c>
      <c r="D36" s="53">
        <f>VLOOKUP($A36,'Current month raw data'!$B:$Q,7,FALSE)</f>
        <v>215.099016145007</v>
      </c>
      <c r="E36" s="53">
        <f>VLOOKUP($A36,'Current month raw data'!$B:$Q,8,FALSE)</f>
        <v>201.642634037682</v>
      </c>
      <c r="F36" s="53">
        <f>VLOOKUP($A36,'Current month raw data'!$B:$Q,9,FALSE)</f>
        <v>166.04146120851101</v>
      </c>
      <c r="G36" s="53">
        <f>VLOOKUP($A36,'Current month raw data'!$B:$Q,10,FALSE)</f>
        <v>149.67837301162001</v>
      </c>
      <c r="H36" s="52">
        <f>VLOOKUP($A36,'Current month raw data'!$B:$Q,11,FALSE)</f>
        <v>3.9923592014221199</v>
      </c>
      <c r="I36" s="52">
        <f>VLOOKUP($A36,'Current month raw data'!$B:$Q,12,FALSE)</f>
        <v>6.6733814361952302</v>
      </c>
      <c r="J36" s="52">
        <f>VLOOKUP($A36,'Current month raw data'!$B:$Q,13,FALSE)</f>
        <v>10.9321659954312</v>
      </c>
      <c r="K36" s="52">
        <f>VLOOKUP($A36,'Current month raw data'!$B:$Q,14,FALSE)</f>
        <v>11.063789353280599</v>
      </c>
      <c r="L36" s="52">
        <f>VLOOKUP($A36,'Current month raw data'!$B:$Q,15,FALSE)</f>
        <v>0.118652112007593</v>
      </c>
      <c r="M36" s="57">
        <f>VLOOKUP($A36,'Current month raw data'!$B:$Q,16,FALSE)</f>
        <v>4.1157483319411297</v>
      </c>
    </row>
    <row r="37" spans="1:13" x14ac:dyDescent="0.2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25">
      <c r="A38" s="22" t="s">
        <v>47</v>
      </c>
      <c r="B38" s="56">
        <f>VLOOKUP($A38,'Current month raw data'!$B:$Q,5,FALSE)</f>
        <v>79.249038396976502</v>
      </c>
      <c r="C38" s="52">
        <f>VLOOKUP($A38,'Current month raw data'!$B:$Q,6,FALSE)</f>
        <v>62.854002389486197</v>
      </c>
      <c r="D38" s="53">
        <f>VLOOKUP($A38,'Current month raw data'!$B:$Q,7,FALSE)</f>
        <v>119.998286845115</v>
      </c>
      <c r="E38" s="53">
        <f>VLOOKUP($A38,'Current month raw data'!$B:$Q,8,FALSE)</f>
        <v>113.30992008941401</v>
      </c>
      <c r="F38" s="53">
        <f>VLOOKUP($A38,'Current month raw data'!$B:$Q,9,FALSE)</f>
        <v>95.097488417599394</v>
      </c>
      <c r="G38" s="53">
        <f>VLOOKUP($A38,'Current month raw data'!$B:$Q,10,FALSE)</f>
        <v>71.219819880525606</v>
      </c>
      <c r="H38" s="52">
        <f>VLOOKUP($A38,'Current month raw data'!$B:$Q,11,FALSE)</f>
        <v>26.0843150542673</v>
      </c>
      <c r="I38" s="52">
        <f>VLOOKUP($A38,'Current month raw data'!$B:$Q,12,FALSE)</f>
        <v>5.90271950630859</v>
      </c>
      <c r="J38" s="52">
        <f>VLOOKUP($A38,'Current month raw data'!$B:$Q,13,FALSE)</f>
        <v>33.526718513371101</v>
      </c>
      <c r="K38" s="52">
        <f>VLOOKUP($A38,'Current month raw data'!$B:$Q,14,FALSE)</f>
        <v>33.051956847545803</v>
      </c>
      <c r="L38" s="52">
        <f>VLOOKUP($A38,'Current month raw data'!$B:$Q,15,FALSE)</f>
        <v>-0.35555555555555501</v>
      </c>
      <c r="M38" s="57">
        <f>VLOOKUP($A38,'Current month raw data'!$B:$Q,16,FALSE)</f>
        <v>25.6360152674077</v>
      </c>
    </row>
    <row r="39" spans="1:13" x14ac:dyDescent="0.25">
      <c r="A39" s="22"/>
      <c r="B39" s="23"/>
      <c r="C39" s="54"/>
      <c r="D39" s="55"/>
      <c r="E39" s="55"/>
      <c r="F39" s="55"/>
      <c r="G39" s="55"/>
      <c r="H39" s="54"/>
      <c r="I39" s="54"/>
      <c r="J39" s="54"/>
      <c r="K39" s="54"/>
      <c r="L39" s="54"/>
      <c r="M39" s="58"/>
    </row>
    <row r="40" spans="1:13" x14ac:dyDescent="0.25">
      <c r="A40" s="22" t="s">
        <v>48</v>
      </c>
      <c r="B40" s="56">
        <f>VLOOKUP($A40,'Current month raw data'!$B:$Q,5,FALSE)</f>
        <v>67.481425128157696</v>
      </c>
      <c r="C40" s="52">
        <f>VLOOKUP($A40,'Current month raw data'!$B:$Q,6,FALSE)</f>
        <v>65.474531152710199</v>
      </c>
      <c r="D40" s="53">
        <f>VLOOKUP($A40,'Current month raw data'!$B:$Q,7,FALSE)</f>
        <v>115.273315638716</v>
      </c>
      <c r="E40" s="53">
        <f>VLOOKUP($A40,'Current month raw data'!$B:$Q,8,FALSE)</f>
        <v>116.32314521529101</v>
      </c>
      <c r="F40" s="53">
        <f>VLOOKUP($A40,'Current month raw data'!$B:$Q,9,FALSE)</f>
        <v>77.788076185485593</v>
      </c>
      <c r="G40" s="53">
        <f>VLOOKUP($A40,'Current month raw data'!$B:$Q,10,FALSE)</f>
        <v>76.162033951798506</v>
      </c>
      <c r="H40" s="52">
        <f>VLOOKUP($A40,'Current month raw data'!$B:$Q,11,FALSE)</f>
        <v>3.06515211352436</v>
      </c>
      <c r="I40" s="52">
        <f>VLOOKUP($A40,'Current month raw data'!$B:$Q,12,FALSE)</f>
        <v>-0.90251133996747601</v>
      </c>
      <c r="J40" s="52">
        <f>VLOOKUP($A40,'Current month raw data'!$B:$Q,13,FALSE)</f>
        <v>2.1349774281450702</v>
      </c>
      <c r="K40" s="52">
        <f>VLOOKUP($A40,'Current month raw data'!$B:$Q,14,FALSE)</f>
        <v>2.5735772515260802</v>
      </c>
      <c r="L40" s="52">
        <f>VLOOKUP($A40,'Current month raw data'!$B:$Q,15,FALSE)</f>
        <v>0.42943155657871401</v>
      </c>
      <c r="M40" s="57">
        <f>VLOOKUP($A40,'Current month raw data'!$B:$Q,16,FALSE)</f>
        <v>3.50774640053569</v>
      </c>
    </row>
    <row r="41" spans="1:13" x14ac:dyDescent="0.25">
      <c r="A41" s="24" t="s">
        <v>33</v>
      </c>
      <c r="B41" s="56">
        <f>VLOOKUP($A41,'Current month raw data'!$B:$Q,5,FALSE)</f>
        <v>66.640395189216605</v>
      </c>
      <c r="C41" s="52">
        <f>VLOOKUP($A41,'Current month raw data'!$B:$Q,6,FALSE)</f>
        <v>63.986301119877297</v>
      </c>
      <c r="D41" s="53">
        <f>VLOOKUP($A41,'Current month raw data'!$B:$Q,7,FALSE)</f>
        <v>97.957235134052794</v>
      </c>
      <c r="E41" s="53">
        <f>VLOOKUP($A41,'Current month raw data'!$B:$Q,8,FALSE)</f>
        <v>94.274573196817101</v>
      </c>
      <c r="F41" s="53">
        <f>VLOOKUP($A41,'Current month raw data'!$B:$Q,9,FALSE)</f>
        <v>65.279088609762994</v>
      </c>
      <c r="G41" s="53">
        <f>VLOOKUP($A41,'Current month raw data'!$B:$Q,10,FALSE)</f>
        <v>60.322812285194601</v>
      </c>
      <c r="H41" s="52">
        <f>VLOOKUP($A41,'Current month raw data'!$B:$Q,11,FALSE)</f>
        <v>4.1479098227086499</v>
      </c>
      <c r="I41" s="52">
        <f>VLOOKUP($A41,'Current month raw data'!$B:$Q,12,FALSE)</f>
        <v>3.9063151519630002</v>
      </c>
      <c r="J41" s="52">
        <f>VLOOKUP($A41,'Current month raw data'!$B:$Q,13,FALSE)</f>
        <v>8.2162554045658798</v>
      </c>
      <c r="K41" s="52">
        <f>VLOOKUP($A41,'Current month raw data'!$B:$Q,14,FALSE)</f>
        <v>6.0735613035891802</v>
      </c>
      <c r="L41" s="52">
        <f>VLOOKUP($A41,'Current month raw data'!$B:$Q,15,FALSE)</f>
        <v>-1.9800113143503599</v>
      </c>
      <c r="M41" s="57">
        <f>VLOOKUP($A41,'Current month raw data'!$B:$Q,16,FALSE)</f>
        <v>2.0857694245595999</v>
      </c>
    </row>
    <row r="42" spans="1:13" x14ac:dyDescent="0.25">
      <c r="A42" s="24" t="s">
        <v>64</v>
      </c>
      <c r="B42" s="56">
        <f>VLOOKUP($A42,'Current month raw data'!$B:$Q,5,FALSE)</f>
        <v>71.066798742409205</v>
      </c>
      <c r="C42" s="52">
        <f>VLOOKUP($A42,'Current month raw data'!$B:$Q,6,FALSE)</f>
        <v>69.007063181015496</v>
      </c>
      <c r="D42" s="53">
        <f>VLOOKUP($A42,'Current month raw data'!$B:$Q,7,FALSE)</f>
        <v>191.883632052602</v>
      </c>
      <c r="E42" s="53">
        <f>VLOOKUP($A42,'Current month raw data'!$B:$Q,8,FALSE)</f>
        <v>188.63597322556899</v>
      </c>
      <c r="F42" s="53">
        <f>VLOOKUP($A42,'Current month raw data'!$B:$Q,9,FALSE)</f>
        <v>136.36555461044799</v>
      </c>
      <c r="G42" s="53">
        <f>VLOOKUP($A42,'Current month raw data'!$B:$Q,10,FALSE)</f>
        <v>130.172145225892</v>
      </c>
      <c r="H42" s="52">
        <f>VLOOKUP($A42,'Current month raw data'!$B:$Q,11,FALSE)</f>
        <v>2.9848184612503998</v>
      </c>
      <c r="I42" s="52">
        <f>VLOOKUP($A42,'Current month raw data'!$B:$Q,12,FALSE)</f>
        <v>1.7216540257405899</v>
      </c>
      <c r="J42" s="52">
        <f>VLOOKUP($A42,'Current month raw data'!$B:$Q,13,FALSE)</f>
        <v>4.75786073419017</v>
      </c>
      <c r="K42" s="52">
        <f>VLOOKUP($A42,'Current month raw data'!$B:$Q,14,FALSE)</f>
        <v>4.75786073419017</v>
      </c>
      <c r="L42" s="52">
        <f>VLOOKUP($A42,'Current month raw data'!$B:$Q,15,FALSE)</f>
        <v>0</v>
      </c>
      <c r="M42" s="57">
        <f>VLOOKUP($A42,'Current month raw data'!$B:$Q,16,FALSE)</f>
        <v>2.9848184612503998</v>
      </c>
    </row>
    <row r="43" spans="1:13" x14ac:dyDescent="0.25">
      <c r="A43" s="24" t="s">
        <v>31</v>
      </c>
      <c r="B43" s="56">
        <f>VLOOKUP($A43,'Current month raw data'!$B:$Q,5,FALSE)</f>
        <v>67.262640128117098</v>
      </c>
      <c r="C43" s="52">
        <f>VLOOKUP($A43,'Current month raw data'!$B:$Q,6,FALSE)</f>
        <v>67.403960365091194</v>
      </c>
      <c r="D43" s="53">
        <f>VLOOKUP($A43,'Current month raw data'!$B:$Q,7,FALSE)</f>
        <v>108.71528834543599</v>
      </c>
      <c r="E43" s="53">
        <f>VLOOKUP($A43,'Current month raw data'!$B:$Q,8,FALSE)</f>
        <v>112.980877625194</v>
      </c>
      <c r="F43" s="53">
        <f>VLOOKUP($A43,'Current month raw data'!$B:$Q,9,FALSE)</f>
        <v>73.124773164035602</v>
      </c>
      <c r="G43" s="53">
        <f>VLOOKUP($A43,'Current month raw data'!$B:$Q,10,FALSE)</f>
        <v>76.153585974618593</v>
      </c>
      <c r="H43" s="52">
        <f>VLOOKUP($A43,'Current month raw data'!$B:$Q,11,FALSE)</f>
        <v>-0.20966162256443199</v>
      </c>
      <c r="I43" s="52">
        <f>VLOOKUP($A43,'Current month raw data'!$B:$Q,12,FALSE)</f>
        <v>-3.7754966764458699</v>
      </c>
      <c r="J43" s="52">
        <f>VLOOKUP($A43,'Current month raw data'!$B:$Q,13,FALSE)</f>
        <v>-3.9772425314186002</v>
      </c>
      <c r="K43" s="52">
        <f>VLOOKUP($A43,'Current month raw data'!$B:$Q,14,FALSE)</f>
        <v>-1.6045871869914401</v>
      </c>
      <c r="L43" s="52">
        <f>VLOOKUP($A43,'Current month raw data'!$B:$Q,15,FALSE)</f>
        <v>2.4709302325581302</v>
      </c>
      <c r="M43" s="57">
        <f>VLOOKUP($A43,'Current month raw data'!$B:$Q,16,FALSE)</f>
        <v>2.2560880175756899</v>
      </c>
    </row>
    <row r="44" spans="1:13" x14ac:dyDescent="0.25">
      <c r="A44" s="24" t="s">
        <v>32</v>
      </c>
      <c r="B44" s="56">
        <f>VLOOKUP($A44,'Current month raw data'!$B:$Q,5,FALSE)</f>
        <v>64.800867073260306</v>
      </c>
      <c r="C44" s="52">
        <f>VLOOKUP($A44,'Current month raw data'!$B:$Q,6,FALSE)</f>
        <v>61.021199206407502</v>
      </c>
      <c r="D44" s="53">
        <f>VLOOKUP($A44,'Current month raw data'!$B:$Q,7,FALSE)</f>
        <v>93.473003768958094</v>
      </c>
      <c r="E44" s="53">
        <f>VLOOKUP($A44,'Current month raw data'!$B:$Q,8,FALSE)</f>
        <v>96.543152705652105</v>
      </c>
      <c r="F44" s="53">
        <f>VLOOKUP($A44,'Current month raw data'!$B:$Q,9,FALSE)</f>
        <v>60.571316921706199</v>
      </c>
      <c r="G44" s="53">
        <f>VLOOKUP($A44,'Current month raw data'!$B:$Q,10,FALSE)</f>
        <v>58.911789532662198</v>
      </c>
      <c r="H44" s="52">
        <f>VLOOKUP($A44,'Current month raw data'!$B:$Q,11,FALSE)</f>
        <v>6.1940242342138898</v>
      </c>
      <c r="I44" s="52">
        <f>VLOOKUP($A44,'Current month raw data'!$B:$Q,12,FALSE)</f>
        <v>-3.1800794263001202</v>
      </c>
      <c r="J44" s="52">
        <f>VLOOKUP($A44,'Current month raw data'!$B:$Q,13,FALSE)</f>
        <v>2.81696991758148</v>
      </c>
      <c r="K44" s="52">
        <f>VLOOKUP($A44,'Current month raw data'!$B:$Q,14,FALSE)</f>
        <v>2.81696991758148</v>
      </c>
      <c r="L44" s="52">
        <f>VLOOKUP($A44,'Current month raw data'!$B:$Q,15,FALSE)</f>
        <v>0</v>
      </c>
      <c r="M44" s="57">
        <f>VLOOKUP($A44,'Current month raw data'!$B:$Q,16,FALSE)</f>
        <v>6.1940242342138898</v>
      </c>
    </row>
    <row r="45" spans="1:13" x14ac:dyDescent="0.25">
      <c r="A45" s="24"/>
      <c r="B45" s="23"/>
      <c r="C45" s="54"/>
      <c r="D45" s="55"/>
      <c r="E45" s="55"/>
      <c r="F45" s="55"/>
      <c r="G45" s="55"/>
      <c r="H45" s="54"/>
      <c r="I45" s="54"/>
      <c r="J45" s="54"/>
      <c r="K45" s="54"/>
      <c r="L45" s="54"/>
      <c r="M45" s="58"/>
    </row>
    <row r="46" spans="1:13" x14ac:dyDescent="0.25">
      <c r="A46" s="22" t="s">
        <v>49</v>
      </c>
      <c r="B46" s="23"/>
      <c r="C46" s="54"/>
      <c r="D46" s="55"/>
      <c r="E46" s="55"/>
      <c r="F46" s="55"/>
      <c r="G46" s="55"/>
      <c r="H46" s="54"/>
      <c r="I46" s="54"/>
      <c r="J46" s="54"/>
      <c r="K46" s="54"/>
      <c r="L46" s="54"/>
      <c r="M46" s="58"/>
    </row>
    <row r="47" spans="1:13" x14ac:dyDescent="0.25">
      <c r="A47" s="24" t="s">
        <v>50</v>
      </c>
      <c r="B47" s="56">
        <f>VLOOKUP($A47,'Current month raw data'!$B:$Q,5,FALSE)</f>
        <v>68.258407899412603</v>
      </c>
      <c r="C47" s="52">
        <f>VLOOKUP($A47,'Current month raw data'!$B:$Q,6,FALSE)</f>
        <v>66.558968355049402</v>
      </c>
      <c r="D47" s="53">
        <f>VLOOKUP($A47,'Current month raw data'!$B:$Q,7,FALSE)</f>
        <v>134.26610644769701</v>
      </c>
      <c r="E47" s="53">
        <f>VLOOKUP($A47,'Current month raw data'!$B:$Q,8,FALSE)</f>
        <v>131.840373160333</v>
      </c>
      <c r="F47" s="53">
        <f>VLOOKUP($A47,'Current month raw data'!$B:$Q,9,FALSE)</f>
        <v>91.647906609728906</v>
      </c>
      <c r="G47" s="53">
        <f>VLOOKUP($A47,'Current month raw data'!$B:$Q,10,FALSE)</f>
        <v>87.751592250965302</v>
      </c>
      <c r="H47" s="52">
        <f>VLOOKUP($A47,'Current month raw data'!$B:$Q,11,FALSE)</f>
        <v>2.55328408231594</v>
      </c>
      <c r="I47" s="52">
        <f>VLOOKUP($A47,'Current month raw data'!$B:$Q,12,FALSE)</f>
        <v>1.8399017153981301</v>
      </c>
      <c r="J47" s="52">
        <f>VLOOKUP($A47,'Current month raw data'!$B:$Q,13,FALSE)</f>
        <v>4.4401637153435898</v>
      </c>
      <c r="K47" s="52">
        <f>VLOOKUP($A47,'Current month raw data'!$B:$Q,14,FALSE)</f>
        <v>5.5077786309369996</v>
      </c>
      <c r="L47" s="52">
        <f>VLOOKUP($A47,'Current month raw data'!$B:$Q,15,FALSE)</f>
        <v>1.02222639032167</v>
      </c>
      <c r="M47" s="57">
        <f>VLOOKUP($A47,'Current month raw data'!$B:$Q,16,FALSE)</f>
        <v>3.60161081634693</v>
      </c>
    </row>
    <row r="48" spans="1:13" x14ac:dyDescent="0.25">
      <c r="A48" s="24" t="s">
        <v>51</v>
      </c>
      <c r="B48" s="56">
        <f>VLOOKUP($A48,'Current month raw data'!$B:$Q,5,FALSE)</f>
        <v>65.345910363439103</v>
      </c>
      <c r="C48" s="52">
        <f>VLOOKUP($A48,'Current month raw data'!$B:$Q,6,FALSE)</f>
        <v>63.250018915987702</v>
      </c>
      <c r="D48" s="53">
        <f>VLOOKUP($A48,'Current month raw data'!$B:$Q,7,FALSE)</f>
        <v>125.381364004785</v>
      </c>
      <c r="E48" s="53">
        <f>VLOOKUP($A48,'Current month raw data'!$B:$Q,8,FALSE)</f>
        <v>119.950616476593</v>
      </c>
      <c r="F48" s="53">
        <f>VLOOKUP($A48,'Current month raw data'!$B:$Q,9,FALSE)</f>
        <v>81.931593735024805</v>
      </c>
      <c r="G48" s="53">
        <f>VLOOKUP($A48,'Current month raw data'!$B:$Q,10,FALSE)</f>
        <v>75.868787611288994</v>
      </c>
      <c r="H48" s="52">
        <f>VLOOKUP($A48,'Current month raw data'!$B:$Q,11,FALSE)</f>
        <v>3.3136613765053</v>
      </c>
      <c r="I48" s="52">
        <f>VLOOKUP($A48,'Current month raw data'!$B:$Q,12,FALSE)</f>
        <v>4.52748613363958</v>
      </c>
      <c r="J48" s="52">
        <f>VLOOKUP($A48,'Current month raw data'!$B:$Q,13,FALSE)</f>
        <v>7.9911730694819303</v>
      </c>
      <c r="K48" s="52">
        <f>VLOOKUP($A48,'Current month raw data'!$B:$Q,14,FALSE)</f>
        <v>7.9911730694819303</v>
      </c>
      <c r="L48" s="52">
        <f>VLOOKUP($A48,'Current month raw data'!$B:$Q,15,FALSE)</f>
        <v>0</v>
      </c>
      <c r="M48" s="57">
        <f>VLOOKUP($A48,'Current month raw data'!$B:$Q,16,FALSE)</f>
        <v>3.3136613765053</v>
      </c>
    </row>
    <row r="49" spans="1:13" x14ac:dyDescent="0.25">
      <c r="A49" s="24" t="s">
        <v>52</v>
      </c>
      <c r="B49" s="56">
        <f>VLOOKUP($A49,'Current month raw data'!$B:$Q,5,FALSE)</f>
        <v>59.685126059671902</v>
      </c>
      <c r="C49" s="52">
        <f>VLOOKUP($A49,'Current month raw data'!$B:$Q,6,FALSE)</f>
        <v>58.966399597298498</v>
      </c>
      <c r="D49" s="53">
        <f>VLOOKUP($A49,'Current month raw data'!$B:$Q,7,FALSE)</f>
        <v>121.981221131852</v>
      </c>
      <c r="E49" s="53">
        <f>VLOOKUP($A49,'Current month raw data'!$B:$Q,8,FALSE)</f>
        <v>122.198229351924</v>
      </c>
      <c r="F49" s="53">
        <f>VLOOKUP($A49,'Current month raw data'!$B:$Q,9,FALSE)</f>
        <v>72.8046456016734</v>
      </c>
      <c r="G49" s="53">
        <f>VLOOKUP($A49,'Current month raw data'!$B:$Q,10,FALSE)</f>
        <v>72.055896220478999</v>
      </c>
      <c r="H49" s="52">
        <f>VLOOKUP($A49,'Current month raw data'!$B:$Q,11,FALSE)</f>
        <v>1.2188745917705599</v>
      </c>
      <c r="I49" s="52">
        <f>VLOOKUP($A49,'Current month raw data'!$B:$Q,12,FALSE)</f>
        <v>-0.177587041336425</v>
      </c>
      <c r="J49" s="52">
        <f>VLOOKUP($A49,'Current month raw data'!$B:$Q,13,FALSE)</f>
        <v>1.039122987109</v>
      </c>
      <c r="K49" s="52">
        <f>VLOOKUP($A49,'Current month raw data'!$B:$Q,14,FALSE)</f>
        <v>-3.7566221221620899</v>
      </c>
      <c r="L49" s="52">
        <f>VLOOKUP($A49,'Current month raw data'!$B:$Q,15,FALSE)</f>
        <v>-4.7464239271781503</v>
      </c>
      <c r="M49" s="57">
        <f>VLOOKUP($A49,'Current month raw data'!$B:$Q,16,FALSE)</f>
        <v>-3.58540229067368</v>
      </c>
    </row>
    <row r="50" spans="1:13" x14ac:dyDescent="0.25">
      <c r="A50" s="24" t="s">
        <v>53</v>
      </c>
      <c r="B50" s="56">
        <f>VLOOKUP($A50,'Current month raw data'!$B:$Q,5,FALSE)</f>
        <v>60.491414465825201</v>
      </c>
      <c r="C50" s="52">
        <f>VLOOKUP($A50,'Current month raw data'!$B:$Q,6,FALSE)</f>
        <v>60.308061197398104</v>
      </c>
      <c r="D50" s="53">
        <f>VLOOKUP($A50,'Current month raw data'!$B:$Q,7,FALSE)</f>
        <v>120.372866119565</v>
      </c>
      <c r="E50" s="53">
        <f>VLOOKUP($A50,'Current month raw data'!$B:$Q,8,FALSE)</f>
        <v>117.64373596228199</v>
      </c>
      <c r="F50" s="53">
        <f>VLOOKUP($A50,'Current month raw data'!$B:$Q,9,FALSE)</f>
        <v>72.815249348779105</v>
      </c>
      <c r="G50" s="53">
        <f>VLOOKUP($A50,'Current month raw data'!$B:$Q,10,FALSE)</f>
        <v>70.948656279038801</v>
      </c>
      <c r="H50" s="52">
        <f>VLOOKUP($A50,'Current month raw data'!$B:$Q,11,FALSE)</f>
        <v>0.30402779460445001</v>
      </c>
      <c r="I50" s="52">
        <f>VLOOKUP($A50,'Current month raw data'!$B:$Q,12,FALSE)</f>
        <v>2.3198261556037498</v>
      </c>
      <c r="J50" s="52">
        <f>VLOOKUP($A50,'Current month raw data'!$B:$Q,13,FALSE)</f>
        <v>2.6309068665077402</v>
      </c>
      <c r="K50" s="52">
        <f>VLOOKUP($A50,'Current month raw data'!$B:$Q,14,FALSE)</f>
        <v>3.0031022849279498</v>
      </c>
      <c r="L50" s="52">
        <f>VLOOKUP($A50,'Current month raw data'!$B:$Q,15,FALSE)</f>
        <v>0.36265432098765399</v>
      </c>
      <c r="M50" s="57">
        <f>VLOOKUP($A50,'Current month raw data'!$B:$Q,16,FALSE)</f>
        <v>0.66778468552624104</v>
      </c>
    </row>
    <row r="51" spans="1:13" x14ac:dyDescent="0.25">
      <c r="A51" s="25" t="s">
        <v>54</v>
      </c>
      <c r="B51" s="56">
        <f>VLOOKUP($A51,'Current month raw data'!$B:$Q,5,FALSE)</f>
        <v>73.865272981115396</v>
      </c>
      <c r="C51" s="52">
        <f>VLOOKUP($A51,'Current month raw data'!$B:$Q,6,FALSE)</f>
        <v>70.714498756230299</v>
      </c>
      <c r="D51" s="53">
        <f>VLOOKUP($A51,'Current month raw data'!$B:$Q,7,FALSE)</f>
        <v>169.33477520540399</v>
      </c>
      <c r="E51" s="53">
        <f>VLOOKUP($A51,'Current month raw data'!$B:$Q,8,FALSE)</f>
        <v>160.53402635204</v>
      </c>
      <c r="F51" s="53">
        <f>VLOOKUP($A51,'Current month raw data'!$B:$Q,9,FALSE)</f>
        <v>125.07959395743001</v>
      </c>
      <c r="G51" s="53">
        <f>VLOOKUP($A51,'Current month raw data'!$B:$Q,10,FALSE)</f>
        <v>113.520832068039</v>
      </c>
      <c r="H51" s="52">
        <f>VLOOKUP($A51,'Current month raw data'!$B:$Q,11,FALSE)</f>
        <v>4.4556268944881001</v>
      </c>
      <c r="I51" s="52">
        <f>VLOOKUP($A51,'Current month raw data'!$B:$Q,12,FALSE)</f>
        <v>5.4821703867720402</v>
      </c>
      <c r="J51" s="52">
        <f>VLOOKUP($A51,'Current month raw data'!$B:$Q,13,FALSE)</f>
        <v>10.1820623394148</v>
      </c>
      <c r="K51" s="52">
        <f>VLOOKUP($A51,'Current month raw data'!$B:$Q,14,FALSE)</f>
        <v>10.6546762756719</v>
      </c>
      <c r="L51" s="52">
        <f>VLOOKUP($A51,'Current month raw data'!$B:$Q,15,FALSE)</f>
        <v>0.428939090649127</v>
      </c>
      <c r="M51" s="57">
        <f>VLOOKUP($A51,'Current month raw data'!$B:$Q,16,FALSE)</f>
        <v>4.9036779106211696</v>
      </c>
    </row>
    <row r="52" spans="1:13" x14ac:dyDescent="0.25">
      <c r="A52" s="24" t="s">
        <v>55</v>
      </c>
      <c r="B52" s="56">
        <f>VLOOKUP($A52,'Current month raw data'!$B:$Q,5,FALSE)</f>
        <v>65.418789842867099</v>
      </c>
      <c r="C52" s="52">
        <f>VLOOKUP($A52,'Current month raw data'!$B:$Q,6,FALSE)</f>
        <v>64.920161290322497</v>
      </c>
      <c r="D52" s="53">
        <f>VLOOKUP($A52,'Current month raw data'!$B:$Q,7,FALSE)</f>
        <v>122.62420846793999</v>
      </c>
      <c r="E52" s="53">
        <f>VLOOKUP($A52,'Current month raw data'!$B:$Q,8,FALSE)</f>
        <v>121.485981996082</v>
      </c>
      <c r="F52" s="53">
        <f>VLOOKUP($A52,'Current month raw data'!$B:$Q,9,FALSE)</f>
        <v>80.219273234121403</v>
      </c>
      <c r="G52" s="53">
        <f>VLOOKUP($A52,'Current month raw data'!$B:$Q,10,FALSE)</f>
        <v>78.868895456989193</v>
      </c>
      <c r="H52" s="52">
        <f>VLOOKUP($A52,'Current month raw data'!$B:$Q,11,FALSE)</f>
        <v>0.76806425405314205</v>
      </c>
      <c r="I52" s="52">
        <f>VLOOKUP($A52,'Current month raw data'!$B:$Q,12,FALSE)</f>
        <v>0.93692000768824202</v>
      </c>
      <c r="J52" s="52">
        <f>VLOOKUP($A52,'Current month raw data'!$B:$Q,13,FALSE)</f>
        <v>1.7121804094095101</v>
      </c>
      <c r="K52" s="52">
        <f>VLOOKUP($A52,'Current month raw data'!$B:$Q,14,FALSE)</f>
        <v>2.59368597295772</v>
      </c>
      <c r="L52" s="52">
        <f>VLOOKUP($A52,'Current month raw data'!$B:$Q,15,FALSE)</f>
        <v>0.86666666666666603</v>
      </c>
      <c r="M52" s="57">
        <f>VLOOKUP($A52,'Current month raw data'!$B:$Q,16,FALSE)</f>
        <v>1.64138747758827</v>
      </c>
    </row>
    <row r="53" spans="1:13" x14ac:dyDescent="0.25">
      <c r="A53" s="24" t="s">
        <v>56</v>
      </c>
      <c r="B53" s="56">
        <f>VLOOKUP($A53,'Current month raw data'!$B:$Q,5,FALSE)</f>
        <v>65.909464505170206</v>
      </c>
      <c r="C53" s="52">
        <f>VLOOKUP($A53,'Current month raw data'!$B:$Q,6,FALSE)</f>
        <v>66.062049962703</v>
      </c>
      <c r="D53" s="53">
        <f>VLOOKUP($A53,'Current month raw data'!$B:$Q,7,FALSE)</f>
        <v>113.100054156769</v>
      </c>
      <c r="E53" s="53">
        <f>VLOOKUP($A53,'Current month raw data'!$B:$Q,8,FALSE)</f>
        <v>113.322947540643</v>
      </c>
      <c r="F53" s="53">
        <f>VLOOKUP($A53,'Current month raw data'!$B:$Q,9,FALSE)</f>
        <v>74.543640049784301</v>
      </c>
      <c r="G53" s="53">
        <f>VLOOKUP($A53,'Current month raw data'!$B:$Q,10,FALSE)</f>
        <v>74.863462223507696</v>
      </c>
      <c r="H53" s="52">
        <f>VLOOKUP($A53,'Current month raw data'!$B:$Q,11,FALSE)</f>
        <v>-0.230972937744093</v>
      </c>
      <c r="I53" s="52">
        <f>VLOOKUP($A53,'Current month raw data'!$B:$Q,12,FALSE)</f>
        <v>-0.19668865725018</v>
      </c>
      <c r="J53" s="52">
        <f>VLOOKUP($A53,'Current month raw data'!$B:$Q,13,FALSE)</f>
        <v>-0.42720729742441399</v>
      </c>
      <c r="K53" s="52">
        <f>VLOOKUP($A53,'Current month raw data'!$B:$Q,14,FALSE)</f>
        <v>-3.1761494272501198</v>
      </c>
      <c r="L53" s="52">
        <f>VLOOKUP($A53,'Current month raw data'!$B:$Q,15,FALSE)</f>
        <v>-2.76073619631901</v>
      </c>
      <c r="M53" s="57">
        <f>VLOOKUP($A53,'Current month raw data'!$B:$Q,16,FALSE)</f>
        <v>-2.9853325805670998</v>
      </c>
    </row>
    <row r="54" spans="1:13" x14ac:dyDescent="0.25">
      <c r="A54" s="25" t="s">
        <v>57</v>
      </c>
      <c r="B54" s="56">
        <f>VLOOKUP($A54,'Current month raw data'!$B:$Q,5,FALSE)</f>
        <v>70.009521981475402</v>
      </c>
      <c r="C54" s="52">
        <f>VLOOKUP($A54,'Current month raw data'!$B:$Q,6,FALSE)</f>
        <v>59.7452191950509</v>
      </c>
      <c r="D54" s="53">
        <f>VLOOKUP($A54,'Current month raw data'!$B:$Q,7,FALSE)</f>
        <v>137.973731506967</v>
      </c>
      <c r="E54" s="53">
        <f>VLOOKUP($A54,'Current month raw data'!$B:$Q,8,FALSE)</f>
        <v>132.01470224877599</v>
      </c>
      <c r="F54" s="53">
        <f>VLOOKUP($A54,'Current month raw data'!$B:$Q,9,FALSE)</f>
        <v>96.594749888031998</v>
      </c>
      <c r="G54" s="53">
        <f>VLOOKUP($A54,'Current month raw data'!$B:$Q,10,FALSE)</f>
        <v>78.872473228225203</v>
      </c>
      <c r="H54" s="52">
        <f>VLOOKUP($A54,'Current month raw data'!$B:$Q,11,FALSE)</f>
        <v>17.180124074721999</v>
      </c>
      <c r="I54" s="52">
        <f>VLOOKUP($A54,'Current month raw data'!$B:$Q,12,FALSE)</f>
        <v>4.5139133419862203</v>
      </c>
      <c r="J54" s="52">
        <f>VLOOKUP($A54,'Current month raw data'!$B:$Q,13,FALSE)</f>
        <v>22.4695333294869</v>
      </c>
      <c r="K54" s="52">
        <f>VLOOKUP($A54,'Current month raw data'!$B:$Q,14,FALSE)</f>
        <v>19.2554385556729</v>
      </c>
      <c r="L54" s="52">
        <f>VLOOKUP($A54,'Current month raw data'!$B:$Q,15,FALSE)</f>
        <v>-2.6244035446489402</v>
      </c>
      <c r="M54" s="57">
        <f>VLOOKUP($A54,'Current month raw data'!$B:$Q,16,FALSE)</f>
        <v>14.104844744880999</v>
      </c>
    </row>
    <row r="55" spans="1:13" x14ac:dyDescent="0.25">
      <c r="A55" s="24" t="s">
        <v>58</v>
      </c>
      <c r="B55" s="56">
        <f>VLOOKUP($A55,'Current month raw data'!$B:$Q,5,FALSE)</f>
        <v>62.165541385346302</v>
      </c>
      <c r="C55" s="52">
        <f>VLOOKUP($A55,'Current month raw data'!$B:$Q,6,FALSE)</f>
        <v>63.013120795684102</v>
      </c>
      <c r="D55" s="53">
        <f>VLOOKUP($A55,'Current month raw data'!$B:$Q,7,FALSE)</f>
        <v>99.650342249932905</v>
      </c>
      <c r="E55" s="53">
        <f>VLOOKUP($A55,'Current month raw data'!$B:$Q,8,FALSE)</f>
        <v>94.130783215304902</v>
      </c>
      <c r="F55" s="53">
        <f>VLOOKUP($A55,'Current month raw data'!$B:$Q,9,FALSE)</f>
        <v>61.948174752021302</v>
      </c>
      <c r="G55" s="53">
        <f>VLOOKUP($A55,'Current month raw data'!$B:$Q,10,FALSE)</f>
        <v>59.314744133383599</v>
      </c>
      <c r="H55" s="52">
        <f>VLOOKUP($A55,'Current month raw data'!$B:$Q,11,FALSE)</f>
        <v>-1.34508400732286</v>
      </c>
      <c r="I55" s="52">
        <f>VLOOKUP($A55,'Current month raw data'!$B:$Q,12,FALSE)</f>
        <v>5.8637130661105301</v>
      </c>
      <c r="J55" s="52">
        <f>VLOOKUP($A55,'Current month raw data'!$B:$Q,13,FALSE)</f>
        <v>4.4397571921001102</v>
      </c>
      <c r="K55" s="52">
        <f>VLOOKUP($A55,'Current month raw data'!$B:$Q,14,FALSE)</f>
        <v>11.2682340904136</v>
      </c>
      <c r="L55" s="52">
        <f>VLOOKUP($A55,'Current month raw data'!$B:$Q,15,FALSE)</f>
        <v>6.5381968341362597</v>
      </c>
      <c r="M55" s="57">
        <f>VLOOKUP($A55,'Current month raw data'!$B:$Q,16,FALSE)</f>
        <v>5.10516858683014</v>
      </c>
    </row>
    <row r="56" spans="1:13" ht="15" thickBot="1" x14ac:dyDescent="0.3">
      <c r="A56" s="24" t="s">
        <v>59</v>
      </c>
      <c r="B56" s="59">
        <f>VLOOKUP($A56,'Current month raw data'!$B:$Q,5,FALSE)</f>
        <v>66.971560200414004</v>
      </c>
      <c r="C56" s="60">
        <f>VLOOKUP($A56,'Current month raw data'!$B:$Q,6,FALSE)</f>
        <v>68.893623907649101</v>
      </c>
      <c r="D56" s="61">
        <f>VLOOKUP($A56,'Current month raw data'!$B:$Q,7,FALSE)</f>
        <v>139.36391952569201</v>
      </c>
      <c r="E56" s="61">
        <f>VLOOKUP($A56,'Current month raw data'!$B:$Q,8,FALSE)</f>
        <v>126.79115113077199</v>
      </c>
      <c r="F56" s="61">
        <f>VLOOKUP($A56,'Current month raw data'!$B:$Q,9,FALSE)</f>
        <v>93.334191262805902</v>
      </c>
      <c r="G56" s="61">
        <f>VLOOKUP($A56,'Current month raw data'!$B:$Q,10,FALSE)</f>
        <v>87.351018808213695</v>
      </c>
      <c r="H56" s="60">
        <f>VLOOKUP($A56,'Current month raw data'!$B:$Q,11,FALSE)</f>
        <v>-2.7899007168087899</v>
      </c>
      <c r="I56" s="60">
        <f>VLOOKUP($A56,'Current month raw data'!$B:$Q,12,FALSE)</f>
        <v>9.9161244951173302</v>
      </c>
      <c r="J56" s="60">
        <f>VLOOKUP($A56,'Current month raw data'!$B:$Q,13,FALSE)</f>
        <v>6.8495737499395997</v>
      </c>
      <c r="K56" s="60">
        <f>VLOOKUP($A56,'Current month raw data'!$B:$Q,14,FALSE)</f>
        <v>7.1771504810570299</v>
      </c>
      <c r="L56" s="60">
        <f>VLOOKUP($A56,'Current month raw data'!$B:$Q,15,FALSE)</f>
        <v>0.30657748049052302</v>
      </c>
      <c r="M56" s="62">
        <f>VLOOKUP($A56,'Current month raw data'!$B:$Q,16,FALSE)</f>
        <v>-2.4918764436440499</v>
      </c>
    </row>
    <row r="57" spans="1:13" x14ac:dyDescent="0.25">
      <c r="B57" s="103" t="s">
        <v>65</v>
      </c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</row>
    <row r="58" spans="1:13" x14ac:dyDescent="0.25"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</row>
    <row r="65" spans="6:6" x14ac:dyDescent="0.25">
      <c r="F65" s="51"/>
    </row>
  </sheetData>
  <sheetProtection algorithmName="SHA-512" hashValue="OqjH9wEEnNToUHQXJW0C8+airFc1glJalraK/UqvjLoY7uktBP8K/+xSyluVfYrJ/VXt1z9TjwDe4vfsEo2+3Q==" saltValue="8yRQ6EgxgxsyBIMkeRKACQ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65"/>
  <sheetViews>
    <sheetView zoomScaleNormal="100" workbookViewId="0">
      <pane xSplit="1" ySplit="3" topLeftCell="B4" activePane="bottomRight" state="frozen"/>
      <selection activeCell="O10" sqref="O10"/>
      <selection pane="topRight" activeCell="O10" sqref="O10"/>
      <selection pane="bottomLeft" activeCell="O10" sqref="O10"/>
      <selection pane="bottomRight" activeCell="Q11" sqref="Q11"/>
    </sheetView>
  </sheetViews>
  <sheetFormatPr defaultColWidth="9.140625" defaultRowHeight="14.25" x14ac:dyDescent="0.25"/>
  <cols>
    <col min="1" max="1" width="39" style="20" bestFit="1" customWidth="1"/>
    <col min="2" max="6" width="11.7109375" style="20" customWidth="1"/>
    <col min="7" max="7" width="11.7109375" style="21" customWidth="1"/>
    <col min="8" max="9" width="11.7109375" style="20" customWidth="1"/>
    <col min="10" max="11" width="11.7109375" style="21" customWidth="1"/>
    <col min="12" max="13" width="11.7109375" style="20" customWidth="1"/>
    <col min="14" max="16384" width="9.140625" style="20"/>
  </cols>
  <sheetData>
    <row r="1" spans="1:13" ht="24" customHeight="1" x14ac:dyDescent="0.25">
      <c r="A1" s="106" t="str">
        <f>'YTD Raw Data'!A1</f>
        <v>YTD October 2024 Monthly Report</v>
      </c>
      <c r="B1" s="107" t="str">
        <f>'YTD Raw Data'!F1</f>
        <v>Year to Date - October 2024 vs October 2023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</row>
    <row r="2" spans="1:13" ht="16.899999999999999" customHeight="1" x14ac:dyDescent="0.25">
      <c r="A2" s="106"/>
      <c r="B2" s="110" t="s">
        <v>45</v>
      </c>
      <c r="C2" s="111"/>
      <c r="D2" s="111" t="s">
        <v>2</v>
      </c>
      <c r="E2" s="111"/>
      <c r="F2" s="111" t="s">
        <v>3</v>
      </c>
      <c r="G2" s="111"/>
      <c r="H2" s="111" t="str">
        <f>'YTD Raw Data'!L7</f>
        <v>Percent Change from YTD 2023</v>
      </c>
      <c r="I2" s="111"/>
      <c r="J2" s="111"/>
      <c r="K2" s="111"/>
      <c r="L2" s="111"/>
      <c r="M2" s="112"/>
    </row>
    <row r="3" spans="1:13" s="63" customFormat="1" ht="33" x14ac:dyDescent="0.2">
      <c r="A3" s="106"/>
      <c r="B3" s="64">
        <f>'YTD Raw Data'!F8</f>
        <v>2024</v>
      </c>
      <c r="C3" s="64">
        <f>'YTD Raw Data'!G8</f>
        <v>2023</v>
      </c>
      <c r="D3" s="64">
        <f>'YTD Raw Data'!H8</f>
        <v>2024</v>
      </c>
      <c r="E3" s="64">
        <f>'YTD Raw Data'!I8</f>
        <v>2023</v>
      </c>
      <c r="F3" s="64">
        <f>'YTD Raw Data'!J8</f>
        <v>2024</v>
      </c>
      <c r="G3" s="64">
        <f>'YTD Raw Data'!K8</f>
        <v>2023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25">
      <c r="A4" s="22" t="s">
        <v>10</v>
      </c>
      <c r="B4" s="56">
        <f>VLOOKUP($A4,'YTD Raw Data'!$B:$Q,5,FALSE)</f>
        <v>64.350576834249594</v>
      </c>
      <c r="C4" s="52">
        <f>VLOOKUP($A4,'YTD Raw Data'!$B:$Q,6,FALSE)</f>
        <v>64.464832630012495</v>
      </c>
      <c r="D4" s="53">
        <f>VLOOKUP($A4,'YTD Raw Data'!$B:$Q,7,FALSE)</f>
        <v>159.38464593732101</v>
      </c>
      <c r="E4" s="53">
        <f>VLOOKUP($A4,'YTD Raw Data'!$B:$Q,8,FALSE)</f>
        <v>156.76356369827101</v>
      </c>
      <c r="F4" s="53">
        <f>VLOOKUP($A4,'YTD Raw Data'!$B:$Q,9,FALSE)</f>
        <v>102.564939045892</v>
      </c>
      <c r="G4" s="53">
        <f>VLOOKUP($A4,'YTD Raw Data'!$B:$Q,10,FALSE)</f>
        <v>101.057368962933</v>
      </c>
      <c r="H4" s="52">
        <f>VLOOKUP($A4,'YTD Raw Data'!$B:$Q,11,FALSE)</f>
        <v>-0.17723740387054601</v>
      </c>
      <c r="I4" s="52">
        <f>VLOOKUP($A4,'YTD Raw Data'!$B:$Q,12,FALSE)</f>
        <v>1.67199710010092</v>
      </c>
      <c r="J4" s="52">
        <f>VLOOKUP($A4,'YTD Raw Data'!$B:$Q,13,FALSE)</f>
        <v>1.49179629197737</v>
      </c>
      <c r="K4" s="52">
        <f>VLOOKUP($A4,'YTD Raw Data'!$B:$Q,14,FALSE)</f>
        <v>1.9820618021707299</v>
      </c>
      <c r="L4" s="52">
        <f>VLOOKUP($A4,'YTD Raw Data'!$B:$Q,15,FALSE)</f>
        <v>0.48305925021066698</v>
      </c>
      <c r="M4" s="57">
        <f>VLOOKUP($A4,'YTD Raw Data'!$B:$Q,16,FALSE)</f>
        <v>0.30496568466589002</v>
      </c>
    </row>
    <row r="5" spans="1:13" x14ac:dyDescent="0.25">
      <c r="A5" s="22" t="s">
        <v>13</v>
      </c>
      <c r="B5" s="56">
        <f>VLOOKUP($A5,'YTD Raw Data'!$B:$Q,5,FALSE)</f>
        <v>63.7099752339739</v>
      </c>
      <c r="C5" s="52">
        <f>VLOOKUP($A5,'YTD Raw Data'!$B:$Q,6,FALSE)</f>
        <v>63.552504603469799</v>
      </c>
      <c r="D5" s="53">
        <f>VLOOKUP($A5,'YTD Raw Data'!$B:$Q,7,FALSE)</f>
        <v>134.869878490334</v>
      </c>
      <c r="E5" s="53">
        <f>VLOOKUP($A5,'YTD Raw Data'!$B:$Q,8,FALSE)</f>
        <v>131.54019893067399</v>
      </c>
      <c r="F5" s="53">
        <f>VLOOKUP($A5,'YTD Raw Data'!$B:$Q,9,FALSE)</f>
        <v>85.9255661842828</v>
      </c>
      <c r="G5" s="53">
        <f>VLOOKUP($A5,'YTD Raw Data'!$B:$Q,10,FALSE)</f>
        <v>83.597090980830004</v>
      </c>
      <c r="H5" s="52">
        <f>VLOOKUP($A5,'YTD Raw Data'!$B:$Q,11,FALSE)</f>
        <v>0.24778036913993101</v>
      </c>
      <c r="I5" s="52">
        <f>VLOOKUP($A5,'YTD Raw Data'!$B:$Q,12,FALSE)</f>
        <v>2.5313019036980799</v>
      </c>
      <c r="J5" s="52">
        <f>VLOOKUP($A5,'YTD Raw Data'!$B:$Q,13,FALSE)</f>
        <v>2.7853543420390401</v>
      </c>
      <c r="K5" s="52">
        <f>VLOOKUP($A5,'YTD Raw Data'!$B:$Q,14,FALSE)</f>
        <v>3.3746855747525202</v>
      </c>
      <c r="L5" s="52">
        <f>VLOOKUP($A5,'YTD Raw Data'!$B:$Q,15,FALSE)</f>
        <v>0.57336109457030004</v>
      </c>
      <c r="M5" s="57">
        <f>VLOOKUP($A5,'YTD Raw Data'!$B:$Q,16,FALSE)</f>
        <v>0.822562139946863</v>
      </c>
    </row>
    <row r="6" spans="1:13" x14ac:dyDescent="0.2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25">
      <c r="A7" s="22" t="s">
        <v>78</v>
      </c>
      <c r="B7" s="56"/>
      <c r="C7" s="52"/>
      <c r="D7" s="53"/>
      <c r="E7" s="53"/>
      <c r="F7" s="53"/>
      <c r="G7" s="53"/>
      <c r="H7" s="52"/>
      <c r="I7" s="52"/>
      <c r="J7" s="52"/>
      <c r="K7" s="52"/>
      <c r="L7" s="52"/>
      <c r="M7" s="57"/>
    </row>
    <row r="8" spans="1:13" x14ac:dyDescent="0.25">
      <c r="A8" s="24" t="s">
        <v>72</v>
      </c>
      <c r="B8" s="56">
        <f>VLOOKUP($A8,'YTD Raw Data'!$B:$Q,5,FALSE)</f>
        <v>61.333654047438799</v>
      </c>
      <c r="C8" s="52">
        <f>VLOOKUP($A8,'YTD Raw Data'!$B:$Q,6,FALSE)</f>
        <v>59.9492749627832</v>
      </c>
      <c r="D8" s="53">
        <f>VLOOKUP($A8,'YTD Raw Data'!$B:$Q,7,FALSE)</f>
        <v>315.950891764478</v>
      </c>
      <c r="E8" s="53">
        <f>VLOOKUP($A8,'YTD Raw Data'!$B:$Q,8,FALSE)</f>
        <v>310.91249999148403</v>
      </c>
      <c r="F8" s="53">
        <f>VLOOKUP($A8,'YTD Raw Data'!$B:$Q,9,FALSE)</f>
        <v>193.784226914622</v>
      </c>
      <c r="G8" s="53">
        <f>VLOOKUP($A8,'YTD Raw Data'!$B:$Q,10,FALSE)</f>
        <v>186.38978951355799</v>
      </c>
      <c r="H8" s="52">
        <f>VLOOKUP($A8,'YTD Raw Data'!$B:$Q,11,FALSE)</f>
        <v>2.3092507549340899</v>
      </c>
      <c r="I8" s="52">
        <f>VLOOKUP($A8,'YTD Raw Data'!$B:$Q,12,FALSE)</f>
        <v>1.62051759679392</v>
      </c>
      <c r="J8" s="52">
        <f>VLOOKUP($A8,'YTD Raw Data'!$B:$Q,13,FALSE)</f>
        <v>3.9671901665658198</v>
      </c>
      <c r="K8" s="52">
        <f>VLOOKUP($A8,'YTD Raw Data'!$B:$Q,14,FALSE)</f>
        <v>5.4764902772340402</v>
      </c>
      <c r="L8" s="52">
        <f>VLOOKUP($A8,'YTD Raw Data'!$B:$Q,15,FALSE)</f>
        <v>1.4517080900716499</v>
      </c>
      <c r="M8" s="57">
        <f>VLOOKUP($A8,'YTD Raw Data'!$B:$Q,16,FALSE)</f>
        <v>3.7944824250351701</v>
      </c>
    </row>
    <row r="9" spans="1:13" x14ac:dyDescent="0.25">
      <c r="A9" s="24" t="s">
        <v>73</v>
      </c>
      <c r="B9" s="56">
        <f>VLOOKUP($A9,'YTD Raw Data'!$B:$Q,5,FALSE)</f>
        <v>69.673397886269598</v>
      </c>
      <c r="C9" s="52">
        <f>VLOOKUP($A9,'YTD Raw Data'!$B:$Q,6,FALSE)</f>
        <v>67.580966403791507</v>
      </c>
      <c r="D9" s="53">
        <f>VLOOKUP($A9,'YTD Raw Data'!$B:$Q,7,FALSE)</f>
        <v>198.113474628918</v>
      </c>
      <c r="E9" s="53">
        <f>VLOOKUP($A9,'YTD Raw Data'!$B:$Q,8,FALSE)</f>
        <v>189.242649499793</v>
      </c>
      <c r="F9" s="53">
        <f>VLOOKUP($A9,'YTD Raw Data'!$B:$Q,9,FALSE)</f>
        <v>138.03238944451999</v>
      </c>
      <c r="G9" s="53">
        <f>VLOOKUP($A9,'YTD Raw Data'!$B:$Q,10,FALSE)</f>
        <v>127.8920113801</v>
      </c>
      <c r="H9" s="52">
        <f>VLOOKUP($A9,'YTD Raw Data'!$B:$Q,11,FALSE)</f>
        <v>3.0961846120636198</v>
      </c>
      <c r="I9" s="52">
        <f>VLOOKUP($A9,'YTD Raw Data'!$B:$Q,12,FALSE)</f>
        <v>4.6875401251105</v>
      </c>
      <c r="J9" s="52">
        <f>VLOOKUP($A9,'YTD Raw Data'!$B:$Q,13,FALSE)</f>
        <v>7.9288596332121104</v>
      </c>
      <c r="K9" s="52">
        <f>VLOOKUP($A9,'YTD Raw Data'!$B:$Q,14,FALSE)</f>
        <v>9.6756991022367895</v>
      </c>
      <c r="L9" s="52">
        <f>VLOOKUP($A9,'YTD Raw Data'!$B:$Q,15,FALSE)</f>
        <v>1.6185100768795</v>
      </c>
      <c r="M9" s="57">
        <f>VLOOKUP($A9,'YTD Raw Data'!$B:$Q,16,FALSE)</f>
        <v>4.7648067488881702</v>
      </c>
    </row>
    <row r="10" spans="1:13" x14ac:dyDescent="0.25">
      <c r="A10" s="24" t="s">
        <v>74</v>
      </c>
      <c r="B10" s="56">
        <f>VLOOKUP($A10,'YTD Raw Data'!$B:$Q,5,FALSE)</f>
        <v>68.543581198164802</v>
      </c>
      <c r="C10" s="52">
        <f>VLOOKUP($A10,'YTD Raw Data'!$B:$Q,6,FALSE)</f>
        <v>68.754155750002198</v>
      </c>
      <c r="D10" s="53">
        <f>VLOOKUP($A10,'YTD Raw Data'!$B:$Q,7,FALSE)</f>
        <v>153.98404823675401</v>
      </c>
      <c r="E10" s="53">
        <f>VLOOKUP($A10,'YTD Raw Data'!$B:$Q,8,FALSE)</f>
        <v>151.629659062543</v>
      </c>
      <c r="F10" s="53">
        <f>VLOOKUP($A10,'YTD Raw Data'!$B:$Q,9,FALSE)</f>
        <v>105.546181135381</v>
      </c>
      <c r="G10" s="53">
        <f>VLOOKUP($A10,'YTD Raw Data'!$B:$Q,10,FALSE)</f>
        <v>104.25169195505801</v>
      </c>
      <c r="H10" s="52">
        <f>VLOOKUP($A10,'YTD Raw Data'!$B:$Q,11,FALSE)</f>
        <v>-0.30627174392651701</v>
      </c>
      <c r="I10" s="52">
        <f>VLOOKUP($A10,'YTD Raw Data'!$B:$Q,12,FALSE)</f>
        <v>1.55272338457216</v>
      </c>
      <c r="J10" s="52">
        <f>VLOOKUP($A10,'YTD Raw Data'!$B:$Q,13,FALSE)</f>
        <v>1.2416960876573599</v>
      </c>
      <c r="K10" s="52">
        <f>VLOOKUP($A10,'YTD Raw Data'!$B:$Q,14,FALSE)</f>
        <v>1.3630632027471301</v>
      </c>
      <c r="L10" s="52">
        <f>VLOOKUP($A10,'YTD Raw Data'!$B:$Q,15,FALSE)</f>
        <v>0.119878587360572</v>
      </c>
      <c r="M10" s="57">
        <f>VLOOKUP($A10,'YTD Raw Data'!$B:$Q,16,FALSE)</f>
        <v>-0.18676031080604799</v>
      </c>
    </row>
    <row r="11" spans="1:13" x14ac:dyDescent="0.25">
      <c r="A11" s="24" t="s">
        <v>75</v>
      </c>
      <c r="B11" s="56">
        <f>VLOOKUP($A11,'YTD Raw Data'!$B:$Q,5,FALSE)</f>
        <v>66.476296165751506</v>
      </c>
      <c r="C11" s="52">
        <f>VLOOKUP($A11,'YTD Raw Data'!$B:$Q,6,FALSE)</f>
        <v>66.804456799429005</v>
      </c>
      <c r="D11" s="53">
        <f>VLOOKUP($A11,'YTD Raw Data'!$B:$Q,7,FALSE)</f>
        <v>126.981908664945</v>
      </c>
      <c r="E11" s="53">
        <f>VLOOKUP($A11,'YTD Raw Data'!$B:$Q,8,FALSE)</f>
        <v>125.318950122808</v>
      </c>
      <c r="F11" s="53">
        <f>VLOOKUP($A11,'YTD Raw Data'!$B:$Q,9,FALSE)</f>
        <v>84.412869681033499</v>
      </c>
      <c r="G11" s="53">
        <f>VLOOKUP($A11,'YTD Raw Data'!$B:$Q,10,FALSE)</f>
        <v>83.718643896289194</v>
      </c>
      <c r="H11" s="52">
        <f>VLOOKUP($A11,'YTD Raw Data'!$B:$Q,11,FALSE)</f>
        <v>-0.49122565978309501</v>
      </c>
      <c r="I11" s="52">
        <f>VLOOKUP($A11,'YTD Raw Data'!$B:$Q,12,FALSE)</f>
        <v>1.3269809079219901</v>
      </c>
      <c r="J11" s="52">
        <f>VLOOKUP($A11,'YTD Raw Data'!$B:$Q,13,FALSE)</f>
        <v>0.829236777418763</v>
      </c>
      <c r="K11" s="52">
        <f>VLOOKUP($A11,'YTD Raw Data'!$B:$Q,14,FALSE)</f>
        <v>2.1813824203294501</v>
      </c>
      <c r="L11" s="52">
        <f>VLOOKUP($A11,'YTD Raw Data'!$B:$Q,15,FALSE)</f>
        <v>1.3410253673699399</v>
      </c>
      <c r="M11" s="57">
        <f>VLOOKUP($A11,'YTD Raw Data'!$B:$Q,16,FALSE)</f>
        <v>0.84321224687812701</v>
      </c>
    </row>
    <row r="12" spans="1:13" x14ac:dyDescent="0.25">
      <c r="A12" s="24" t="s">
        <v>76</v>
      </c>
      <c r="B12" s="56">
        <f>VLOOKUP($A12,'YTD Raw Data'!$B:$Q,5,FALSE)</f>
        <v>61.308416303553699</v>
      </c>
      <c r="C12" s="52">
        <f>VLOOKUP($A12,'YTD Raw Data'!$B:$Q,6,FALSE)</f>
        <v>60.307928814790401</v>
      </c>
      <c r="D12" s="53">
        <f>VLOOKUP($A12,'YTD Raw Data'!$B:$Q,7,FALSE)</f>
        <v>90.544339218807195</v>
      </c>
      <c r="E12" s="53">
        <f>VLOOKUP($A12,'YTD Raw Data'!$B:$Q,8,FALSE)</f>
        <v>91.057804912927196</v>
      </c>
      <c r="F12" s="53">
        <f>VLOOKUP($A12,'YTD Raw Data'!$B:$Q,9,FALSE)</f>
        <v>55.511300427568202</v>
      </c>
      <c r="G12" s="53">
        <f>VLOOKUP($A12,'YTD Raw Data'!$B:$Q,10,FALSE)</f>
        <v>54.915076167198897</v>
      </c>
      <c r="H12" s="52">
        <f>VLOOKUP($A12,'YTD Raw Data'!$B:$Q,11,FALSE)</f>
        <v>1.65896509534579</v>
      </c>
      <c r="I12" s="52">
        <f>VLOOKUP($A12,'YTD Raw Data'!$B:$Q,12,FALSE)</f>
        <v>-0.56388982208728899</v>
      </c>
      <c r="J12" s="52">
        <f>VLOOKUP($A12,'YTD Raw Data'!$B:$Q,13,FALSE)</f>
        <v>1.0857205379338599</v>
      </c>
      <c r="K12" s="52">
        <f>VLOOKUP($A12,'YTD Raw Data'!$B:$Q,14,FALSE)</f>
        <v>0.59394926469962495</v>
      </c>
      <c r="L12" s="52">
        <f>VLOOKUP($A12,'YTD Raw Data'!$B:$Q,15,FALSE)</f>
        <v>-0.48648935835571</v>
      </c>
      <c r="M12" s="57">
        <f>VLOOKUP($A12,'YTD Raw Data'!$B:$Q,16,FALSE)</f>
        <v>1.16440504834238</v>
      </c>
    </row>
    <row r="13" spans="1:13" x14ac:dyDescent="0.25">
      <c r="A13" s="24" t="s">
        <v>77</v>
      </c>
      <c r="B13" s="56">
        <f>VLOOKUP($A13,'YTD Raw Data'!$B:$Q,5,FALSE)</f>
        <v>52.864213082571098</v>
      </c>
      <c r="C13" s="52">
        <f>VLOOKUP($A13,'YTD Raw Data'!$B:$Q,6,FALSE)</f>
        <v>54.070249370954699</v>
      </c>
      <c r="D13" s="53">
        <f>VLOOKUP($A13,'YTD Raw Data'!$B:$Q,7,FALSE)</f>
        <v>69.492235834254998</v>
      </c>
      <c r="E13" s="53">
        <f>VLOOKUP($A13,'YTD Raw Data'!$B:$Q,8,FALSE)</f>
        <v>70.017567142534205</v>
      </c>
      <c r="F13" s="53">
        <f>VLOOKUP($A13,'YTD Raw Data'!$B:$Q,9,FALSE)</f>
        <v>36.736523627263402</v>
      </c>
      <c r="G13" s="53">
        <f>VLOOKUP($A13,'YTD Raw Data'!$B:$Q,10,FALSE)</f>
        <v>37.858673157443903</v>
      </c>
      <c r="H13" s="52">
        <f>VLOOKUP($A13,'YTD Raw Data'!$B:$Q,11,FALSE)</f>
        <v>-2.2304988462499402</v>
      </c>
      <c r="I13" s="52">
        <f>VLOOKUP($A13,'YTD Raw Data'!$B:$Q,12,FALSE)</f>
        <v>-0.75028500663243902</v>
      </c>
      <c r="J13" s="52">
        <f>VLOOKUP($A13,'YTD Raw Data'!$B:$Q,13,FALSE)</f>
        <v>-2.9640487544658498</v>
      </c>
      <c r="K13" s="52">
        <f>VLOOKUP($A13,'YTD Raw Data'!$B:$Q,14,FALSE)</f>
        <v>-3.0429724386829702</v>
      </c>
      <c r="L13" s="52">
        <f>VLOOKUP($A13,'YTD Raw Data'!$B:$Q,15,FALSE)</f>
        <v>-8.1334477793098298E-2</v>
      </c>
      <c r="M13" s="57">
        <f>VLOOKUP($A13,'YTD Raw Data'!$B:$Q,16,FALSE)</f>
        <v>-2.3100191594542601</v>
      </c>
    </row>
    <row r="14" spans="1:13" x14ac:dyDescent="0.2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25">
      <c r="A15" s="22" t="s">
        <v>18</v>
      </c>
      <c r="B15" s="56">
        <f>VLOOKUP($A15,'YTD Raw Data'!$B:$Q,5,FALSE)</f>
        <v>69.693555232112701</v>
      </c>
      <c r="C15" s="52">
        <f>VLOOKUP($A15,'YTD Raw Data'!$B:$Q,6,FALSE)</f>
        <v>68.530384553126694</v>
      </c>
      <c r="D15" s="53">
        <f>VLOOKUP($A15,'YTD Raw Data'!$B:$Q,7,FALSE)</f>
        <v>188.43793320274199</v>
      </c>
      <c r="E15" s="53">
        <f>VLOOKUP($A15,'YTD Raw Data'!$B:$Q,8,FALSE)</f>
        <v>181.91366024049501</v>
      </c>
      <c r="F15" s="53">
        <f>VLOOKUP($A15,'YTD Raw Data'!$B:$Q,9,FALSE)</f>
        <v>131.329095054905</v>
      </c>
      <c r="G15" s="53">
        <f>VLOOKUP($A15,'YTD Raw Data'!$B:$Q,10,FALSE)</f>
        <v>124.66613091748</v>
      </c>
      <c r="H15" s="52">
        <f>VLOOKUP($A15,'YTD Raw Data'!$B:$Q,11,FALSE)</f>
        <v>1.6973065109305201</v>
      </c>
      <c r="I15" s="52">
        <f>VLOOKUP($A15,'YTD Raw Data'!$B:$Q,12,FALSE)</f>
        <v>3.5864667632004301</v>
      </c>
      <c r="J15" s="52">
        <f>VLOOKUP($A15,'YTD Raw Data'!$B:$Q,13,FALSE)</f>
        <v>5.3446466080151103</v>
      </c>
      <c r="K15" s="52">
        <f>VLOOKUP($A15,'YTD Raw Data'!$B:$Q,14,FALSE)</f>
        <v>6.2162614616634997</v>
      </c>
      <c r="L15" s="52">
        <f>VLOOKUP($A15,'YTD Raw Data'!$B:$Q,15,FALSE)</f>
        <v>0.82739359019509195</v>
      </c>
      <c r="M15" s="57">
        <f>VLOOKUP($A15,'YTD Raw Data'!$B:$Q,16,FALSE)</f>
        <v>2.5387435064030099</v>
      </c>
    </row>
    <row r="16" spans="1:13" x14ac:dyDescent="0.25">
      <c r="A16" s="24" t="s">
        <v>20</v>
      </c>
      <c r="B16" s="56">
        <f>VLOOKUP($A16,'YTD Raw Data'!$B:$Q,5,FALSE)</f>
        <v>74.756410831745598</v>
      </c>
      <c r="C16" s="52">
        <f>VLOOKUP($A16,'YTD Raw Data'!$B:$Q,6,FALSE)</f>
        <v>72.929933495001904</v>
      </c>
      <c r="D16" s="53">
        <f>VLOOKUP($A16,'YTD Raw Data'!$B:$Q,7,FALSE)</f>
        <v>199.74003247523899</v>
      </c>
      <c r="E16" s="53">
        <f>VLOOKUP($A16,'YTD Raw Data'!$B:$Q,8,FALSE)</f>
        <v>190.72543733578399</v>
      </c>
      <c r="F16" s="53">
        <f>VLOOKUP($A16,'YTD Raw Data'!$B:$Q,9,FALSE)</f>
        <v>149.31847927265201</v>
      </c>
      <c r="G16" s="53">
        <f>VLOOKUP($A16,'YTD Raw Data'!$B:$Q,10,FALSE)</f>
        <v>139.095934607039</v>
      </c>
      <c r="H16" s="52">
        <f>VLOOKUP($A16,'YTD Raw Data'!$B:$Q,11,FALSE)</f>
        <v>2.5044275364228801</v>
      </c>
      <c r="I16" s="52">
        <f>VLOOKUP($A16,'YTD Raw Data'!$B:$Q,12,FALSE)</f>
        <v>4.7264776347501503</v>
      </c>
      <c r="J16" s="52">
        <f>VLOOKUP($A16,'YTD Raw Data'!$B:$Q,13,FALSE)</f>
        <v>7.3492763785605799</v>
      </c>
      <c r="K16" s="52">
        <f>VLOOKUP($A16,'YTD Raw Data'!$B:$Q,14,FALSE)</f>
        <v>7.1847147534497298</v>
      </c>
      <c r="L16" s="52">
        <f>VLOOKUP($A16,'YTD Raw Data'!$B:$Q,15,FALSE)</f>
        <v>-0.15329551410345801</v>
      </c>
      <c r="M16" s="57">
        <f>VLOOKUP($A16,'YTD Raw Data'!$B:$Q,16,FALSE)</f>
        <v>2.34729284725212</v>
      </c>
    </row>
    <row r="17" spans="1:13" x14ac:dyDescent="0.25">
      <c r="A17" s="24" t="s">
        <v>22</v>
      </c>
      <c r="B17" s="56">
        <f>VLOOKUP($A17,'YTD Raw Data'!$B:$Q,5,FALSE)</f>
        <v>67.3552202401155</v>
      </c>
      <c r="C17" s="52">
        <f>VLOOKUP($A17,'YTD Raw Data'!$B:$Q,6,FALSE)</f>
        <v>67.888357991288103</v>
      </c>
      <c r="D17" s="53">
        <f>VLOOKUP($A17,'YTD Raw Data'!$B:$Q,7,FALSE)</f>
        <v>160.52490647867799</v>
      </c>
      <c r="E17" s="53">
        <f>VLOOKUP($A17,'YTD Raw Data'!$B:$Q,8,FALSE)</f>
        <v>155.28052907034899</v>
      </c>
      <c r="F17" s="53">
        <f>VLOOKUP($A17,'YTD Raw Data'!$B:$Q,9,FALSE)</f>
        <v>108.121904298953</v>
      </c>
      <c r="G17" s="53">
        <f>VLOOKUP($A17,'YTD Raw Data'!$B:$Q,10,FALSE)</f>
        <v>105.417401466044</v>
      </c>
      <c r="H17" s="52">
        <f>VLOOKUP($A17,'YTD Raw Data'!$B:$Q,11,FALSE)</f>
        <v>-0.78531543102141899</v>
      </c>
      <c r="I17" s="52">
        <f>VLOOKUP($A17,'YTD Raw Data'!$B:$Q,12,FALSE)</f>
        <v>3.3773567360487999</v>
      </c>
      <c r="J17" s="52">
        <f>VLOOKUP($A17,'YTD Raw Data'!$B:$Q,13,FALSE)</f>
        <v>2.5655184014185499</v>
      </c>
      <c r="K17" s="52">
        <f>VLOOKUP($A17,'YTD Raw Data'!$B:$Q,14,FALSE)</f>
        <v>2.6381426531218102</v>
      </c>
      <c r="L17" s="52">
        <f>VLOOKUP($A17,'YTD Raw Data'!$B:$Q,15,FALSE)</f>
        <v>7.0807667952334299E-2</v>
      </c>
      <c r="M17" s="57">
        <f>VLOOKUP($A17,'YTD Raw Data'!$B:$Q,16,FALSE)</f>
        <v>-0.71506382661186096</v>
      </c>
    </row>
    <row r="18" spans="1:13" x14ac:dyDescent="0.25">
      <c r="A18" s="24" t="s">
        <v>23</v>
      </c>
      <c r="B18" s="56">
        <f>VLOOKUP($A18,'YTD Raw Data'!$B:$Q,5,FALSE)</f>
        <v>69.987771339838702</v>
      </c>
      <c r="C18" s="52">
        <f>VLOOKUP($A18,'YTD Raw Data'!$B:$Q,6,FALSE)</f>
        <v>66.406001469353498</v>
      </c>
      <c r="D18" s="53">
        <f>VLOOKUP($A18,'YTD Raw Data'!$B:$Q,7,FALSE)</f>
        <v>162.358831002583</v>
      </c>
      <c r="E18" s="53">
        <f>VLOOKUP($A18,'YTD Raw Data'!$B:$Q,8,FALSE)</f>
        <v>157.68807010756001</v>
      </c>
      <c r="F18" s="53">
        <f>VLOOKUP($A18,'YTD Raw Data'!$B:$Q,9,FALSE)</f>
        <v>113.631327392123</v>
      </c>
      <c r="G18" s="53">
        <f>VLOOKUP($A18,'YTD Raw Data'!$B:$Q,10,FALSE)</f>
        <v>104.714342152621</v>
      </c>
      <c r="H18" s="52">
        <f>VLOOKUP($A18,'YTD Raw Data'!$B:$Q,11,FALSE)</f>
        <v>5.3937442267747002</v>
      </c>
      <c r="I18" s="52">
        <f>VLOOKUP($A18,'YTD Raw Data'!$B:$Q,12,FALSE)</f>
        <v>2.96202553042678</v>
      </c>
      <c r="J18" s="52">
        <f>VLOOKUP($A18,'YTD Raw Data'!$B:$Q,13,FALSE)</f>
        <v>8.5155338382444707</v>
      </c>
      <c r="K18" s="52">
        <f>VLOOKUP($A18,'YTD Raw Data'!$B:$Q,14,FALSE)</f>
        <v>9.7476033510393201</v>
      </c>
      <c r="L18" s="52">
        <f>VLOOKUP($A18,'YTD Raw Data'!$B:$Q,15,FALSE)</f>
        <v>1.13538538605117</v>
      </c>
      <c r="M18" s="57">
        <f>VLOOKUP($A18,'YTD Raw Data'!$B:$Q,16,FALSE)</f>
        <v>6.5903693965376604</v>
      </c>
    </row>
    <row r="19" spans="1:13" x14ac:dyDescent="0.25">
      <c r="A19" s="24" t="s">
        <v>21</v>
      </c>
      <c r="B19" s="56">
        <f>VLOOKUP($A19,'YTD Raw Data'!$B:$Q,5,FALSE)</f>
        <v>63.370410515776001</v>
      </c>
      <c r="C19" s="52">
        <f>VLOOKUP($A19,'YTD Raw Data'!$B:$Q,6,FALSE)</f>
        <v>64.4373694194271</v>
      </c>
      <c r="D19" s="53">
        <f>VLOOKUP($A19,'YTD Raw Data'!$B:$Q,7,FALSE)</f>
        <v>145.79506680447699</v>
      </c>
      <c r="E19" s="53">
        <f>VLOOKUP($A19,'YTD Raw Data'!$B:$Q,8,FALSE)</f>
        <v>136.81516995138401</v>
      </c>
      <c r="F19" s="53">
        <f>VLOOKUP($A19,'YTD Raw Data'!$B:$Q,9,FALSE)</f>
        <v>92.390932345747103</v>
      </c>
      <c r="G19" s="53">
        <f>VLOOKUP($A19,'YTD Raw Data'!$B:$Q,10,FALSE)</f>
        <v>88.160096483390902</v>
      </c>
      <c r="H19" s="52">
        <f>VLOOKUP($A19,'YTD Raw Data'!$B:$Q,11,FALSE)</f>
        <v>-1.6558076676070601</v>
      </c>
      <c r="I19" s="52">
        <f>VLOOKUP($A19,'YTD Raw Data'!$B:$Q,12,FALSE)</f>
        <v>6.5635242468239197</v>
      </c>
      <c r="J19" s="52">
        <f>VLOOKUP($A19,'YTD Raw Data'!$B:$Q,13,FALSE)</f>
        <v>4.7990372414726901</v>
      </c>
      <c r="K19" s="52">
        <f>VLOOKUP($A19,'YTD Raw Data'!$B:$Q,14,FALSE)</f>
        <v>9.8821920871749498</v>
      </c>
      <c r="L19" s="52">
        <f>VLOOKUP($A19,'YTD Raw Data'!$B:$Q,15,FALSE)</f>
        <v>4.8503831518889804</v>
      </c>
      <c r="M19" s="57">
        <f>VLOOKUP($A19,'YTD Raw Data'!$B:$Q,16,FALSE)</f>
        <v>3.11426246814462</v>
      </c>
    </row>
    <row r="20" spans="1:13" x14ac:dyDescent="0.25">
      <c r="A20" s="24" t="s">
        <v>24</v>
      </c>
      <c r="B20" s="56">
        <f>VLOOKUP($A20,'YTD Raw Data'!$B:$Q,5,FALSE)</f>
        <v>62.454503043997597</v>
      </c>
      <c r="C20" s="52">
        <f>VLOOKUP($A20,'YTD Raw Data'!$B:$Q,6,FALSE)</f>
        <v>64.654235567588898</v>
      </c>
      <c r="D20" s="53">
        <f>VLOOKUP($A20,'YTD Raw Data'!$B:$Q,7,FALSE)</f>
        <v>102.112143653028</v>
      </c>
      <c r="E20" s="53">
        <f>VLOOKUP($A20,'YTD Raw Data'!$B:$Q,8,FALSE)</f>
        <v>99.495534088713001</v>
      </c>
      <c r="F20" s="53">
        <f>VLOOKUP($A20,'YTD Raw Data'!$B:$Q,9,FALSE)</f>
        <v>63.773631866071803</v>
      </c>
      <c r="G20" s="53">
        <f>VLOOKUP($A20,'YTD Raw Data'!$B:$Q,10,FALSE)</f>
        <v>64.328076988947302</v>
      </c>
      <c r="H20" s="52">
        <f>VLOOKUP($A20,'YTD Raw Data'!$B:$Q,11,FALSE)</f>
        <v>-3.4023022687998501</v>
      </c>
      <c r="I20" s="52">
        <f>VLOOKUP($A20,'YTD Raw Data'!$B:$Q,12,FALSE)</f>
        <v>2.6298763942331802</v>
      </c>
      <c r="J20" s="52">
        <f>VLOOKUP($A20,'YTD Raw Data'!$B:$Q,13,FALSE)</f>
        <v>-0.86190221879430096</v>
      </c>
      <c r="K20" s="52">
        <f>VLOOKUP($A20,'YTD Raw Data'!$B:$Q,14,FALSE)</f>
        <v>-0.57642872821090196</v>
      </c>
      <c r="L20" s="52">
        <f>VLOOKUP($A20,'YTD Raw Data'!$B:$Q,15,FALSE)</f>
        <v>0.28795538443094698</v>
      </c>
      <c r="M20" s="57">
        <f>VLOOKUP($A20,'YTD Raw Data'!$B:$Q,16,FALSE)</f>
        <v>-3.1241439969465299</v>
      </c>
    </row>
    <row r="21" spans="1:13" x14ac:dyDescent="0.25">
      <c r="A21" s="24" t="s">
        <v>25</v>
      </c>
      <c r="B21" s="56">
        <f>VLOOKUP($A21,'YTD Raw Data'!$B:$Q,5,FALSE)</f>
        <v>74.460616181888895</v>
      </c>
      <c r="C21" s="52">
        <f>VLOOKUP($A21,'YTD Raw Data'!$B:$Q,6,FALSE)</f>
        <v>70.475772349199602</v>
      </c>
      <c r="D21" s="53">
        <f>VLOOKUP($A21,'YTD Raw Data'!$B:$Q,7,FALSE)</f>
        <v>132.20087728649901</v>
      </c>
      <c r="E21" s="53">
        <f>VLOOKUP($A21,'YTD Raw Data'!$B:$Q,8,FALSE)</f>
        <v>129.02667611358399</v>
      </c>
      <c r="F21" s="53">
        <f>VLOOKUP($A21,'YTD Raw Data'!$B:$Q,9,FALSE)</f>
        <v>98.437587825390096</v>
      </c>
      <c r="G21" s="53">
        <f>VLOOKUP($A21,'YTD Raw Data'!$B:$Q,10,FALSE)</f>
        <v>90.932546527548894</v>
      </c>
      <c r="H21" s="52">
        <f>VLOOKUP($A21,'YTD Raw Data'!$B:$Q,11,FALSE)</f>
        <v>5.6542038488699697</v>
      </c>
      <c r="I21" s="52">
        <f>VLOOKUP($A21,'YTD Raw Data'!$B:$Q,12,FALSE)</f>
        <v>2.460112333763</v>
      </c>
      <c r="J21" s="52">
        <f>VLOOKUP($A21,'YTD Raw Data'!$B:$Q,13,FALSE)</f>
        <v>8.25341594889513</v>
      </c>
      <c r="K21" s="52">
        <f>VLOOKUP($A21,'YTD Raw Data'!$B:$Q,14,FALSE)</f>
        <v>8.25341594889513</v>
      </c>
      <c r="L21" s="52">
        <f>VLOOKUP($A21,'YTD Raw Data'!$B:$Q,15,FALSE)</f>
        <v>0</v>
      </c>
      <c r="M21" s="57">
        <f>VLOOKUP($A21,'YTD Raw Data'!$B:$Q,16,FALSE)</f>
        <v>5.6542038488699697</v>
      </c>
    </row>
    <row r="22" spans="1:13" x14ac:dyDescent="0.25">
      <c r="B22" s="23"/>
      <c r="C22" s="54"/>
      <c r="D22" s="55"/>
      <c r="E22" s="55"/>
      <c r="F22" s="55"/>
      <c r="G22" s="55"/>
      <c r="H22" s="54"/>
      <c r="I22" s="54"/>
      <c r="J22" s="54"/>
      <c r="K22" s="54"/>
      <c r="L22" s="54"/>
      <c r="M22" s="58"/>
    </row>
    <row r="23" spans="1:13" x14ac:dyDescent="0.25">
      <c r="A23" s="22" t="s">
        <v>15</v>
      </c>
      <c r="B23" s="56">
        <f>VLOOKUP($A23,'YTD Raw Data'!$B:$Q,5,FALSE)</f>
        <v>63.107757507092401</v>
      </c>
      <c r="C23" s="52">
        <f>VLOOKUP($A23,'YTD Raw Data'!$B:$Q,6,FALSE)</f>
        <v>63.597863678411201</v>
      </c>
      <c r="D23" s="53">
        <f>VLOOKUP($A23,'YTD Raw Data'!$B:$Q,7,FALSE)</f>
        <v>133.00411042314701</v>
      </c>
      <c r="E23" s="53">
        <f>VLOOKUP($A23,'YTD Raw Data'!$B:$Q,8,FALSE)</f>
        <v>132.999527111302</v>
      </c>
      <c r="F23" s="53">
        <f>VLOOKUP($A23,'YTD Raw Data'!$B:$Q,9,FALSE)</f>
        <v>83.935911480305606</v>
      </c>
      <c r="G23" s="53">
        <f>VLOOKUP($A23,'YTD Raw Data'!$B:$Q,10,FALSE)</f>
        <v>84.584857945177802</v>
      </c>
      <c r="H23" s="52">
        <f>VLOOKUP($A23,'YTD Raw Data'!$B:$Q,11,FALSE)</f>
        <v>-0.77063307314385998</v>
      </c>
      <c r="I23" s="52">
        <f>VLOOKUP($A23,'YTD Raw Data'!$B:$Q,12,FALSE)</f>
        <v>3.4461113845650798E-3</v>
      </c>
      <c r="J23" s="52">
        <f>VLOOKUP($A23,'YTD Raw Data'!$B:$Q,13,FALSE)</f>
        <v>-0.76721351863336196</v>
      </c>
      <c r="K23" s="52">
        <f>VLOOKUP($A23,'YTD Raw Data'!$B:$Q,14,FALSE)</f>
        <v>-0.21381173248900801</v>
      </c>
      <c r="L23" s="52">
        <f>VLOOKUP($A23,'YTD Raw Data'!$B:$Q,15,FALSE)</f>
        <v>0.55768038545231102</v>
      </c>
      <c r="M23" s="57">
        <f>VLOOKUP($A23,'YTD Raw Data'!$B:$Q,16,FALSE)</f>
        <v>-0.21725035718428101</v>
      </c>
    </row>
    <row r="24" spans="1:13" x14ac:dyDescent="0.25">
      <c r="A24" s="24" t="s">
        <v>30</v>
      </c>
      <c r="B24" s="56">
        <f>VLOOKUP($A24,'YTD Raw Data'!$B:$Q,5,FALSE)</f>
        <v>70.350104086527494</v>
      </c>
      <c r="C24" s="52">
        <f>VLOOKUP($A24,'YTD Raw Data'!$B:$Q,6,FALSE)</f>
        <v>73.1036321723074</v>
      </c>
      <c r="D24" s="53">
        <f>VLOOKUP($A24,'YTD Raw Data'!$B:$Q,7,FALSE)</f>
        <v>105.126414319877</v>
      </c>
      <c r="E24" s="53">
        <f>VLOOKUP($A24,'YTD Raw Data'!$B:$Q,8,FALSE)</f>
        <v>103.347508987821</v>
      </c>
      <c r="F24" s="53">
        <f>VLOOKUP($A24,'YTD Raw Data'!$B:$Q,9,FALSE)</f>
        <v>73.956541896467797</v>
      </c>
      <c r="G24" s="53">
        <f>VLOOKUP($A24,'YTD Raw Data'!$B:$Q,10,FALSE)</f>
        <v>75.5507828296996</v>
      </c>
      <c r="H24" s="52">
        <f>VLOOKUP($A24,'YTD Raw Data'!$B:$Q,11,FALSE)</f>
        <v>-3.7666091327578299</v>
      </c>
      <c r="I24" s="52">
        <f>VLOOKUP($A24,'YTD Raw Data'!$B:$Q,12,FALSE)</f>
        <v>1.72128515672783</v>
      </c>
      <c r="J24" s="52">
        <f>VLOOKUP($A24,'YTD Raw Data'!$B:$Q,13,FALSE)</f>
        <v>-2.1101580599441201</v>
      </c>
      <c r="K24" s="52">
        <f>VLOOKUP($A24,'YTD Raw Data'!$B:$Q,14,FALSE)</f>
        <v>-0.76855539552878005</v>
      </c>
      <c r="L24" s="52">
        <f>VLOOKUP($A24,'YTD Raw Data'!$B:$Q,15,FALSE)</f>
        <v>1.3705228630738699</v>
      </c>
      <c r="M24" s="57">
        <f>VLOOKUP($A24,'YTD Raw Data'!$B:$Q,16,FALSE)</f>
        <v>-2.44770850901104</v>
      </c>
    </row>
    <row r="25" spans="1:13" x14ac:dyDescent="0.25">
      <c r="A25" s="24" t="s">
        <v>29</v>
      </c>
      <c r="B25" s="56">
        <f>VLOOKUP($A25,'YTD Raw Data'!$B:$Q,5,FALSE)</f>
        <v>65.221372149681201</v>
      </c>
      <c r="C25" s="52">
        <f>VLOOKUP($A25,'YTD Raw Data'!$B:$Q,6,FALSE)</f>
        <v>65.701369848745102</v>
      </c>
      <c r="D25" s="53">
        <f>VLOOKUP($A25,'YTD Raw Data'!$B:$Q,7,FALSE)</f>
        <v>99.165521590496596</v>
      </c>
      <c r="E25" s="53">
        <f>VLOOKUP($A25,'YTD Raw Data'!$B:$Q,8,FALSE)</f>
        <v>97.018885296162907</v>
      </c>
      <c r="F25" s="53">
        <f>VLOOKUP($A25,'YTD Raw Data'!$B:$Q,9,FALSE)</f>
        <v>64.677113880710294</v>
      </c>
      <c r="G25" s="53">
        <f>VLOOKUP($A25,'YTD Raw Data'!$B:$Q,10,FALSE)</f>
        <v>63.742736651561799</v>
      </c>
      <c r="H25" s="52">
        <f>VLOOKUP($A25,'YTD Raw Data'!$B:$Q,11,FALSE)</f>
        <v>-0.73057487259239895</v>
      </c>
      <c r="I25" s="52">
        <f>VLOOKUP($A25,'YTD Raw Data'!$B:$Q,12,FALSE)</f>
        <v>2.212596328829</v>
      </c>
      <c r="J25" s="52">
        <f>VLOOKUP($A25,'YTD Raw Data'!$B:$Q,13,FALSE)</f>
        <v>1.4658567834262699</v>
      </c>
      <c r="K25" s="52">
        <f>VLOOKUP($A25,'YTD Raw Data'!$B:$Q,14,FALSE)</f>
        <v>2.8900857995518101</v>
      </c>
      <c r="L25" s="52">
        <f>VLOOKUP($A25,'YTD Raw Data'!$B:$Q,15,FALSE)</f>
        <v>1.40365346657001</v>
      </c>
      <c r="M25" s="57">
        <f>VLOOKUP($A25,'YTD Raw Data'!$B:$Q,16,FALSE)</f>
        <v>0.66282385445258596</v>
      </c>
    </row>
    <row r="26" spans="1:13" x14ac:dyDescent="0.25">
      <c r="A26" s="24" t="s">
        <v>28</v>
      </c>
      <c r="B26" s="56">
        <f>VLOOKUP($A26,'YTD Raw Data'!$B:$Q,5,FALSE)</f>
        <v>67.635231209589193</v>
      </c>
      <c r="C26" s="52">
        <f>VLOOKUP($A26,'YTD Raw Data'!$B:$Q,6,FALSE)</f>
        <v>69.513357207124599</v>
      </c>
      <c r="D26" s="53">
        <f>VLOOKUP($A26,'YTD Raw Data'!$B:$Q,7,FALSE)</f>
        <v>124.824682835104</v>
      </c>
      <c r="E26" s="53">
        <f>VLOOKUP($A26,'YTD Raw Data'!$B:$Q,8,FALSE)</f>
        <v>119.89228285756001</v>
      </c>
      <c r="F26" s="53">
        <f>VLOOKUP($A26,'YTD Raw Data'!$B:$Q,9,FALSE)</f>
        <v>84.425462842159604</v>
      </c>
      <c r="G26" s="53">
        <f>VLOOKUP($A26,'YTD Raw Data'!$B:$Q,10,FALSE)</f>
        <v>83.341150846552594</v>
      </c>
      <c r="H26" s="52">
        <f>VLOOKUP($A26,'YTD Raw Data'!$B:$Q,11,FALSE)</f>
        <v>-2.70182030187275</v>
      </c>
      <c r="I26" s="52">
        <f>VLOOKUP($A26,'YTD Raw Data'!$B:$Q,12,FALSE)</f>
        <v>4.1140262408748098</v>
      </c>
      <c r="J26" s="52">
        <f>VLOOKUP($A26,'YTD Raw Data'!$B:$Q,13,FALSE)</f>
        <v>1.30105234280173</v>
      </c>
      <c r="K26" s="52">
        <f>VLOOKUP($A26,'YTD Raw Data'!$B:$Q,14,FALSE)</f>
        <v>1.11226414836332</v>
      </c>
      <c r="L26" s="52">
        <f>VLOOKUP($A26,'YTD Raw Data'!$B:$Q,15,FALSE)</f>
        <v>-0.18636350765592799</v>
      </c>
      <c r="M26" s="57">
        <f>VLOOKUP($A26,'YTD Raw Data'!$B:$Q,16,FALSE)</f>
        <v>-2.88314860244355</v>
      </c>
    </row>
    <row r="27" spans="1:13" x14ac:dyDescent="0.25">
      <c r="A27" s="24" t="s">
        <v>27</v>
      </c>
      <c r="B27" s="56">
        <f>VLOOKUP($A27,'YTD Raw Data'!$B:$Q,5,FALSE)</f>
        <v>63.756388723618699</v>
      </c>
      <c r="C27" s="52">
        <f>VLOOKUP($A27,'YTD Raw Data'!$B:$Q,6,FALSE)</f>
        <v>62.439125295662201</v>
      </c>
      <c r="D27" s="53">
        <f>VLOOKUP($A27,'YTD Raw Data'!$B:$Q,7,FALSE)</f>
        <v>167.294831310772</v>
      </c>
      <c r="E27" s="53">
        <f>VLOOKUP($A27,'YTD Raw Data'!$B:$Q,8,FALSE)</f>
        <v>170.58367908735099</v>
      </c>
      <c r="F27" s="53">
        <f>VLOOKUP($A27,'YTD Raw Data'!$B:$Q,9,FALSE)</f>
        <v>106.661142965018</v>
      </c>
      <c r="G27" s="53">
        <f>VLOOKUP($A27,'YTD Raw Data'!$B:$Q,10,FALSE)</f>
        <v>106.51095711930201</v>
      </c>
      <c r="H27" s="52">
        <f>VLOOKUP($A27,'YTD Raw Data'!$B:$Q,11,FALSE)</f>
        <v>2.1096762994660598</v>
      </c>
      <c r="I27" s="52">
        <f>VLOOKUP($A27,'YTD Raw Data'!$B:$Q,12,FALSE)</f>
        <v>-1.92799674281561</v>
      </c>
      <c r="J27" s="52">
        <f>VLOOKUP($A27,'YTD Raw Data'!$B:$Q,13,FALSE)</f>
        <v>0.141005066312795</v>
      </c>
      <c r="K27" s="52">
        <f>VLOOKUP($A27,'YTD Raw Data'!$B:$Q,14,FALSE)</f>
        <v>1.0288446479454501</v>
      </c>
      <c r="L27" s="52">
        <f>VLOOKUP($A27,'YTD Raw Data'!$B:$Q,15,FALSE)</f>
        <v>0.88658944559697295</v>
      </c>
      <c r="M27" s="57">
        <f>VLOOKUP($A27,'YTD Raw Data'!$B:$Q,16,FALSE)</f>
        <v>3.0149699124703599</v>
      </c>
    </row>
    <row r="28" spans="1:13" x14ac:dyDescent="0.25">
      <c r="A28" s="24" t="s">
        <v>26</v>
      </c>
      <c r="B28" s="56">
        <f>VLOOKUP($A28,'YTD Raw Data'!$B:$Q,5,FALSE)</f>
        <v>51.201746461001797</v>
      </c>
      <c r="C28" s="52">
        <f>VLOOKUP($A28,'YTD Raw Data'!$B:$Q,6,FALSE)</f>
        <v>52.151270378444899</v>
      </c>
      <c r="D28" s="53">
        <f>VLOOKUP($A28,'YTD Raw Data'!$B:$Q,7,FALSE)</f>
        <v>138.74758498483499</v>
      </c>
      <c r="E28" s="53">
        <f>VLOOKUP($A28,'YTD Raw Data'!$B:$Q,8,FALSE)</f>
        <v>143.98799225978399</v>
      </c>
      <c r="F28" s="53">
        <f>VLOOKUP($A28,'YTD Raw Data'!$B:$Q,9,FALSE)</f>
        <v>71.041186684698204</v>
      </c>
      <c r="G28" s="53">
        <f>VLOOKUP($A28,'YTD Raw Data'!$B:$Q,10,FALSE)</f>
        <v>75.091567155894495</v>
      </c>
      <c r="H28" s="52">
        <f>VLOOKUP($A28,'YTD Raw Data'!$B:$Q,11,FALSE)</f>
        <v>-1.8207110019616399</v>
      </c>
      <c r="I28" s="52">
        <f>VLOOKUP($A28,'YTD Raw Data'!$B:$Q,12,FALSE)</f>
        <v>-3.6394752039423799</v>
      </c>
      <c r="J28" s="52">
        <f>VLOOKUP($A28,'YTD Raw Data'!$B:$Q,13,FALSE)</f>
        <v>-5.3939218804521696</v>
      </c>
      <c r="K28" s="52">
        <f>VLOOKUP($A28,'YTD Raw Data'!$B:$Q,14,FALSE)</f>
        <v>-6.1505497902892703</v>
      </c>
      <c r="L28" s="52">
        <f>VLOOKUP($A28,'YTD Raw Data'!$B:$Q,15,FALSE)</f>
        <v>-0.79976670091005397</v>
      </c>
      <c r="M28" s="57">
        <f>VLOOKUP($A28,'YTD Raw Data'!$B:$Q,16,FALSE)</f>
        <v>-2.6059162625582002</v>
      </c>
    </row>
    <row r="29" spans="1:13" x14ac:dyDescent="0.25"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25">
      <c r="A30" s="22" t="s">
        <v>17</v>
      </c>
      <c r="B30" s="56">
        <f>VLOOKUP($A30,'YTD Raw Data'!$B:$Q,5,FALSE)</f>
        <v>58.073223200257701</v>
      </c>
      <c r="C30" s="52">
        <f>VLOOKUP($A30,'YTD Raw Data'!$B:$Q,6,FALSE)</f>
        <v>58.038045491180903</v>
      </c>
      <c r="D30" s="53">
        <f>VLOOKUP($A30,'YTD Raw Data'!$B:$Q,7,FALSE)</f>
        <v>123.187313852131</v>
      </c>
      <c r="E30" s="53">
        <f>VLOOKUP($A30,'YTD Raw Data'!$B:$Q,8,FALSE)</f>
        <v>120.678755858315</v>
      </c>
      <c r="F30" s="53">
        <f>VLOOKUP($A30,'YTD Raw Data'!$B:$Q,9,FALSE)</f>
        <v>71.538843727750404</v>
      </c>
      <c r="G30" s="53">
        <f>VLOOKUP($A30,'YTD Raw Data'!$B:$Q,10,FALSE)</f>
        <v>70.039591223240606</v>
      </c>
      <c r="H30" s="52">
        <f>VLOOKUP($A30,'YTD Raw Data'!$B:$Q,11,FALSE)</f>
        <v>6.0611464047629703E-2</v>
      </c>
      <c r="I30" s="52">
        <f>VLOOKUP($A30,'YTD Raw Data'!$B:$Q,12,FALSE)</f>
        <v>2.07870720573281</v>
      </c>
      <c r="J30" s="52">
        <f>VLOOKUP($A30,'YTD Raw Data'!$B:$Q,13,FALSE)</f>
        <v>2.1405786046510999</v>
      </c>
      <c r="K30" s="52">
        <f>VLOOKUP($A30,'YTD Raw Data'!$B:$Q,14,FALSE)</f>
        <v>2.1962997725412499</v>
      </c>
      <c r="L30" s="52">
        <f>VLOOKUP($A30,'YTD Raw Data'!$B:$Q,15,FALSE)</f>
        <v>5.45534092829289E-2</v>
      </c>
      <c r="M30" s="57">
        <f>VLOOKUP($A30,'YTD Raw Data'!$B:$Q,16,FALSE)</f>
        <v>0.115197938950613</v>
      </c>
    </row>
    <row r="31" spans="1:13" x14ac:dyDescent="0.25">
      <c r="A31" s="24" t="s">
        <v>46</v>
      </c>
      <c r="B31" s="56">
        <f>VLOOKUP($A31,'YTD Raw Data'!$B:$Q,5,FALSE)</f>
        <v>56.433435259307501</v>
      </c>
      <c r="C31" s="52">
        <f>VLOOKUP($A31,'YTD Raw Data'!$B:$Q,6,FALSE)</f>
        <v>55.912202598702102</v>
      </c>
      <c r="D31" s="53">
        <f>VLOOKUP($A31,'YTD Raw Data'!$B:$Q,7,FALSE)</f>
        <v>120.707783353404</v>
      </c>
      <c r="E31" s="53">
        <f>VLOOKUP($A31,'YTD Raw Data'!$B:$Q,8,FALSE)</f>
        <v>117.11195310806301</v>
      </c>
      <c r="F31" s="53">
        <f>VLOOKUP($A31,'YTD Raw Data'!$B:$Q,9,FALSE)</f>
        <v>68.1195487716885</v>
      </c>
      <c r="G31" s="53">
        <f>VLOOKUP($A31,'YTD Raw Data'!$B:$Q,10,FALSE)</f>
        <v>65.479872489077593</v>
      </c>
      <c r="H31" s="52">
        <f>VLOOKUP($A31,'YTD Raw Data'!$B:$Q,11,FALSE)</f>
        <v>0.93223417497320504</v>
      </c>
      <c r="I31" s="52">
        <f>VLOOKUP($A31,'YTD Raw Data'!$B:$Q,12,FALSE)</f>
        <v>3.0704212080064299</v>
      </c>
      <c r="J31" s="52">
        <f>VLOOKUP($A31,'YTD Raw Data'!$B:$Q,13,FALSE)</f>
        <v>4.0312788987962902</v>
      </c>
      <c r="K31" s="52">
        <f>VLOOKUP($A31,'YTD Raw Data'!$B:$Q,14,FALSE)</f>
        <v>3.7135844500761701</v>
      </c>
      <c r="L31" s="52">
        <f>VLOOKUP($A31,'YTD Raw Data'!$B:$Q,15,FALSE)</f>
        <v>-0.30538358470934301</v>
      </c>
      <c r="M31" s="57">
        <f>VLOOKUP($A31,'YTD Raw Data'!$B:$Q,16,FALSE)</f>
        <v>0.624003700122442</v>
      </c>
    </row>
    <row r="32" spans="1:13" x14ac:dyDescent="0.25">
      <c r="A32" s="24" t="s">
        <v>39</v>
      </c>
      <c r="B32" s="56">
        <f>VLOOKUP($A32,'YTD Raw Data'!$B:$Q,5,FALSE)</f>
        <v>57.792393892846398</v>
      </c>
      <c r="C32" s="52">
        <f>VLOOKUP($A32,'YTD Raw Data'!$B:$Q,6,FALSE)</f>
        <v>58.060835350773601</v>
      </c>
      <c r="D32" s="53">
        <f>VLOOKUP($A32,'YTD Raw Data'!$B:$Q,7,FALSE)</f>
        <v>122.804921850472</v>
      </c>
      <c r="E32" s="53">
        <f>VLOOKUP($A32,'YTD Raw Data'!$B:$Q,8,FALSE)</f>
        <v>120.178015797526</v>
      </c>
      <c r="F32" s="53">
        <f>VLOOKUP($A32,'YTD Raw Data'!$B:$Q,9,FALSE)</f>
        <v>70.9719041556272</v>
      </c>
      <c r="G32" s="53">
        <f>VLOOKUP($A32,'YTD Raw Data'!$B:$Q,10,FALSE)</f>
        <v>69.776359880028807</v>
      </c>
      <c r="H32" s="52">
        <f>VLOOKUP($A32,'YTD Raw Data'!$B:$Q,11,FALSE)</f>
        <v>-0.46234515281320199</v>
      </c>
      <c r="I32" s="52">
        <f>VLOOKUP($A32,'YTD Raw Data'!$B:$Q,12,FALSE)</f>
        <v>2.1858457518312799</v>
      </c>
      <c r="J32" s="52">
        <f>VLOOKUP($A32,'YTD Raw Data'!$B:$Q,13,FALSE)</f>
        <v>1.7133944471365099</v>
      </c>
      <c r="K32" s="52">
        <f>VLOOKUP($A32,'YTD Raw Data'!$B:$Q,14,FALSE)</f>
        <v>2.9996019902629301</v>
      </c>
      <c r="L32" s="52">
        <f>VLOOKUP($A32,'YTD Raw Data'!$B:$Q,15,FALSE)</f>
        <v>1.26454096839221</v>
      </c>
      <c r="M32" s="57">
        <f>VLOOKUP($A32,'YTD Raw Data'!$B:$Q,16,FALSE)</f>
        <v>0.79634927170631598</v>
      </c>
    </row>
    <row r="33" spans="1:13" x14ac:dyDescent="0.25">
      <c r="A33" s="24" t="s">
        <v>38</v>
      </c>
      <c r="B33" s="56">
        <f>VLOOKUP($A33,'YTD Raw Data'!$B:$Q,5,FALSE)</f>
        <v>55.815874394508903</v>
      </c>
      <c r="C33" s="52">
        <f>VLOOKUP($A33,'YTD Raw Data'!$B:$Q,6,FALSE)</f>
        <v>55.057833527687599</v>
      </c>
      <c r="D33" s="53">
        <f>VLOOKUP($A33,'YTD Raw Data'!$B:$Q,7,FALSE)</f>
        <v>117.144557783547</v>
      </c>
      <c r="E33" s="53">
        <f>VLOOKUP($A33,'YTD Raw Data'!$B:$Q,8,FALSE)</f>
        <v>116.421095338679</v>
      </c>
      <c r="F33" s="53">
        <f>VLOOKUP($A33,'YTD Raw Data'!$B:$Q,9,FALSE)</f>
        <v>65.385259232467902</v>
      </c>
      <c r="G33" s="53">
        <f>VLOOKUP($A33,'YTD Raw Data'!$B:$Q,10,FALSE)</f>
        <v>64.098932862680797</v>
      </c>
      <c r="H33" s="52">
        <f>VLOOKUP($A33,'YTD Raw Data'!$B:$Q,11,FALSE)</f>
        <v>1.3768083817539001</v>
      </c>
      <c r="I33" s="52">
        <f>VLOOKUP($A33,'YTD Raw Data'!$B:$Q,12,FALSE)</f>
        <v>0.62141868942498002</v>
      </c>
      <c r="J33" s="52">
        <f>VLOOKUP($A33,'YTD Raw Data'!$B:$Q,13,FALSE)</f>
        <v>2.00678281578067</v>
      </c>
      <c r="K33" s="52">
        <f>VLOOKUP($A33,'YTD Raw Data'!$B:$Q,14,FALSE)</f>
        <v>2.7547704009525802</v>
      </c>
      <c r="L33" s="52">
        <f>VLOOKUP($A33,'YTD Raw Data'!$B:$Q,15,FALSE)</f>
        <v>0.73327240064294397</v>
      </c>
      <c r="M33" s="57">
        <f>VLOOKUP($A33,'YTD Raw Data'!$B:$Q,16,FALSE)</f>
        <v>2.1201765382699902</v>
      </c>
    </row>
    <row r="34" spans="1:13" x14ac:dyDescent="0.25">
      <c r="A34" s="24" t="s">
        <v>37</v>
      </c>
      <c r="B34" s="56">
        <f>VLOOKUP($A34,'YTD Raw Data'!$B:$Q,5,FALSE)</f>
        <v>56.167885261847601</v>
      </c>
      <c r="C34" s="52">
        <f>VLOOKUP($A34,'YTD Raw Data'!$B:$Q,6,FALSE)</f>
        <v>57.806029876415899</v>
      </c>
      <c r="D34" s="53">
        <f>VLOOKUP($A34,'YTD Raw Data'!$B:$Q,7,FALSE)</f>
        <v>107.687589837096</v>
      </c>
      <c r="E34" s="53">
        <f>VLOOKUP($A34,'YTD Raw Data'!$B:$Q,8,FALSE)</f>
        <v>109.07675664386799</v>
      </c>
      <c r="F34" s="53">
        <f>VLOOKUP($A34,'YTD Raw Data'!$B:$Q,9,FALSE)</f>
        <v>60.485841900949303</v>
      </c>
      <c r="G34" s="53">
        <f>VLOOKUP($A34,'YTD Raw Data'!$B:$Q,10,FALSE)</f>
        <v>63.052942533780303</v>
      </c>
      <c r="H34" s="52">
        <f>VLOOKUP($A34,'YTD Raw Data'!$B:$Q,11,FALSE)</f>
        <v>-2.8338645952168502</v>
      </c>
      <c r="I34" s="52">
        <f>VLOOKUP($A34,'YTD Raw Data'!$B:$Q,12,FALSE)</f>
        <v>-1.2735681271750701</v>
      </c>
      <c r="J34" s="52">
        <f>VLOOKUP($A34,'YTD Raw Data'!$B:$Q,13,FALSE)</f>
        <v>-4.0713415261399399</v>
      </c>
      <c r="K34" s="52">
        <f>VLOOKUP($A34,'YTD Raw Data'!$B:$Q,14,FALSE)</f>
        <v>-3.5220781935938001</v>
      </c>
      <c r="L34" s="52">
        <f>VLOOKUP($A34,'YTD Raw Data'!$B:$Q,15,FALSE)</f>
        <v>0.57257480849251896</v>
      </c>
      <c r="M34" s="57">
        <f>VLOOKUP($A34,'YTD Raw Data'!$B:$Q,16,FALSE)</f>
        <v>-2.2775157815033298</v>
      </c>
    </row>
    <row r="35" spans="1:13" x14ac:dyDescent="0.25">
      <c r="A35" s="24" t="s">
        <v>34</v>
      </c>
      <c r="B35" s="56">
        <f>VLOOKUP($A35,'YTD Raw Data'!$B:$Q,5,FALSE)</f>
        <v>62.212237340008102</v>
      </c>
      <c r="C35" s="52">
        <f>VLOOKUP($A35,'YTD Raw Data'!$B:$Q,6,FALSE)</f>
        <v>62.616993182797501</v>
      </c>
      <c r="D35" s="53">
        <f>VLOOKUP($A35,'YTD Raw Data'!$B:$Q,7,FALSE)</f>
        <v>110.09589923518701</v>
      </c>
      <c r="E35" s="53">
        <f>VLOOKUP($A35,'YTD Raw Data'!$B:$Q,8,FALSE)</f>
        <v>109.07518632345</v>
      </c>
      <c r="F35" s="53">
        <f>VLOOKUP($A35,'YTD Raw Data'!$B:$Q,9,FALSE)</f>
        <v>68.493122133810999</v>
      </c>
      <c r="G35" s="53">
        <f>VLOOKUP($A35,'YTD Raw Data'!$B:$Q,10,FALSE)</f>
        <v>68.299601984278894</v>
      </c>
      <c r="H35" s="52">
        <f>VLOOKUP($A35,'YTD Raw Data'!$B:$Q,11,FALSE)</f>
        <v>-0.646399359368518</v>
      </c>
      <c r="I35" s="52">
        <f>VLOOKUP($A35,'YTD Raw Data'!$B:$Q,12,FALSE)</f>
        <v>0.93578837326938602</v>
      </c>
      <c r="J35" s="52">
        <f>VLOOKUP($A35,'YTD Raw Data'!$B:$Q,13,FALSE)</f>
        <v>0.28334008385100901</v>
      </c>
      <c r="K35" s="52">
        <f>VLOOKUP($A35,'YTD Raw Data'!$B:$Q,14,FALSE)</f>
        <v>0.120548617905179</v>
      </c>
      <c r="L35" s="52">
        <f>VLOOKUP($A35,'YTD Raw Data'!$B:$Q,15,FALSE)</f>
        <v>-0.16233151569314799</v>
      </c>
      <c r="M35" s="57">
        <f>VLOOKUP($A35,'YTD Raw Data'!$B:$Q,16,FALSE)</f>
        <v>-0.807681565184173</v>
      </c>
    </row>
    <row r="36" spans="1:13" x14ac:dyDescent="0.25">
      <c r="A36" s="24" t="s">
        <v>35</v>
      </c>
      <c r="B36" s="56">
        <f>VLOOKUP($A36,'YTD Raw Data'!$B:$Q,5,FALSE)</f>
        <v>65.818822972952901</v>
      </c>
      <c r="C36" s="52">
        <f>VLOOKUP($A36,'YTD Raw Data'!$B:$Q,6,FALSE)</f>
        <v>65.878528047952003</v>
      </c>
      <c r="D36" s="53">
        <f>VLOOKUP($A36,'YTD Raw Data'!$B:$Q,7,FALSE)</f>
        <v>173.14927563626699</v>
      </c>
      <c r="E36" s="53">
        <f>VLOOKUP($A36,'YTD Raw Data'!$B:$Q,8,FALSE)</f>
        <v>166.91972949664</v>
      </c>
      <c r="F36" s="53">
        <f>VLOOKUP($A36,'YTD Raw Data'!$B:$Q,9,FALSE)</f>
        <v>113.964815209984</v>
      </c>
      <c r="G36" s="53">
        <f>VLOOKUP($A36,'YTD Raw Data'!$B:$Q,10,FALSE)</f>
        <v>109.96426081401</v>
      </c>
      <c r="H36" s="52">
        <f>VLOOKUP($A36,'YTD Raw Data'!$B:$Q,11,FALSE)</f>
        <v>-9.0629036149200898E-2</v>
      </c>
      <c r="I36" s="52">
        <f>VLOOKUP($A36,'YTD Raw Data'!$B:$Q,12,FALSE)</f>
        <v>3.7320610082535999</v>
      </c>
      <c r="J36" s="52">
        <f>VLOOKUP($A36,'YTD Raw Data'!$B:$Q,13,FALSE)</f>
        <v>3.6380496411841201</v>
      </c>
      <c r="K36" s="52">
        <f>VLOOKUP($A36,'YTD Raw Data'!$B:$Q,14,FALSE)</f>
        <v>3.2025117158559402</v>
      </c>
      <c r="L36" s="52">
        <f>VLOOKUP($A36,'YTD Raw Data'!$B:$Q,15,FALSE)</f>
        <v>-0.420249056052379</v>
      </c>
      <c r="M36" s="57">
        <f>VLOOKUP($A36,'YTD Raw Data'!$B:$Q,16,FALSE)</f>
        <v>-0.510497224532653</v>
      </c>
    </row>
    <row r="37" spans="1:13" x14ac:dyDescent="0.2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25">
      <c r="A38" s="22" t="s">
        <v>47</v>
      </c>
      <c r="B38" s="56">
        <f>VLOOKUP($A38,'YTD Raw Data'!$B:$Q,5,FALSE)</f>
        <v>59.854617577301497</v>
      </c>
      <c r="C38" s="52">
        <f>VLOOKUP($A38,'YTD Raw Data'!$B:$Q,6,FALSE)</f>
        <v>58.754044834307898</v>
      </c>
      <c r="D38" s="53">
        <f>VLOOKUP($A38,'YTD Raw Data'!$B:$Q,7,FALSE)</f>
        <v>110.40863652056299</v>
      </c>
      <c r="E38" s="53">
        <f>VLOOKUP($A38,'YTD Raw Data'!$B:$Q,8,FALSE)</f>
        <v>108.66609334681399</v>
      </c>
      <c r="F38" s="53">
        <f>VLOOKUP($A38,'YTD Raw Data'!$B:$Q,9,FALSE)</f>
        <v>66.084667161696402</v>
      </c>
      <c r="G38" s="53">
        <f>VLOOKUP($A38,'YTD Raw Data'!$B:$Q,10,FALSE)</f>
        <v>63.845725204678303</v>
      </c>
      <c r="H38" s="52">
        <f>VLOOKUP($A38,'YTD Raw Data'!$B:$Q,11,FALSE)</f>
        <v>1.87318634163368</v>
      </c>
      <c r="I38" s="52">
        <f>VLOOKUP($A38,'YTD Raw Data'!$B:$Q,12,FALSE)</f>
        <v>1.60357579819117</v>
      </c>
      <c r="J38" s="52">
        <f>VLOOKUP($A38,'YTD Raw Data'!$B:$Q,13,FALSE)</f>
        <v>3.5068001026543199</v>
      </c>
      <c r="K38" s="52">
        <f>VLOOKUP($A38,'YTD Raw Data'!$B:$Q,14,FALSE)</f>
        <v>3.2553471794029898</v>
      </c>
      <c r="L38" s="52">
        <f>VLOOKUP($A38,'YTD Raw Data'!$B:$Q,15,FALSE)</f>
        <v>-0.242933723196881</v>
      </c>
      <c r="M38" s="57">
        <f>VLOOKUP($A38,'YTD Raw Data'!$B:$Q,16,FALSE)</f>
        <v>1.6257020171146599</v>
      </c>
    </row>
    <row r="39" spans="1:13" x14ac:dyDescent="0.25">
      <c r="A39" s="22"/>
      <c r="B39" s="23"/>
      <c r="C39" s="54"/>
      <c r="D39" s="55"/>
      <c r="E39" s="55"/>
      <c r="F39" s="55"/>
      <c r="G39" s="55"/>
      <c r="H39" s="54"/>
      <c r="I39" s="54"/>
      <c r="J39" s="54"/>
      <c r="K39" s="54"/>
      <c r="L39" s="54"/>
      <c r="M39" s="58"/>
    </row>
    <row r="40" spans="1:13" x14ac:dyDescent="0.25">
      <c r="A40" s="22" t="s">
        <v>48</v>
      </c>
      <c r="B40" s="56">
        <f>VLOOKUP($A40,'YTD Raw Data'!$B:$Q,5,FALSE)</f>
        <v>62.893447356655898</v>
      </c>
      <c r="C40" s="52">
        <f>VLOOKUP($A40,'YTD Raw Data'!$B:$Q,6,FALSE)</f>
        <v>64.197171266831305</v>
      </c>
      <c r="D40" s="53">
        <f>VLOOKUP($A40,'YTD Raw Data'!$B:$Q,7,FALSE)</f>
        <v>114.370901479829</v>
      </c>
      <c r="E40" s="53">
        <f>VLOOKUP($A40,'YTD Raw Data'!$B:$Q,8,FALSE)</f>
        <v>110.93246855149199</v>
      </c>
      <c r="F40" s="53">
        <f>VLOOKUP($A40,'YTD Raw Data'!$B:$Q,9,FALSE)</f>
        <v>71.931802713549502</v>
      </c>
      <c r="G40" s="53">
        <f>VLOOKUP($A40,'YTD Raw Data'!$B:$Q,10,FALSE)</f>
        <v>71.215506826525697</v>
      </c>
      <c r="H40" s="52">
        <f>VLOOKUP($A40,'YTD Raw Data'!$B:$Q,11,FALSE)</f>
        <v>-2.0308120816672202</v>
      </c>
      <c r="I40" s="52">
        <f>VLOOKUP($A40,'YTD Raw Data'!$B:$Q,12,FALSE)</f>
        <v>3.09957307651614</v>
      </c>
      <c r="J40" s="52">
        <f>VLOOKUP($A40,'YTD Raw Data'!$B:$Q,13,FALSE)</f>
        <v>1.0058144903309301</v>
      </c>
      <c r="K40" s="52">
        <f>VLOOKUP($A40,'YTD Raw Data'!$B:$Q,14,FALSE)</f>
        <v>1.8608731899636299</v>
      </c>
      <c r="L40" s="52">
        <f>VLOOKUP($A40,'YTD Raw Data'!$B:$Q,15,FALSE)</f>
        <v>0.84654403704110903</v>
      </c>
      <c r="M40" s="57">
        <f>VLOOKUP($A40,'YTD Raw Data'!$B:$Q,16,FALSE)</f>
        <v>-1.2014597632069699</v>
      </c>
    </row>
    <row r="41" spans="1:13" x14ac:dyDescent="0.25">
      <c r="A41" s="24" t="s">
        <v>33</v>
      </c>
      <c r="B41" s="56">
        <f>VLOOKUP($A41,'YTD Raw Data'!$B:$Q,5,FALSE)</f>
        <v>65.068088186205898</v>
      </c>
      <c r="C41" s="52">
        <f>VLOOKUP($A41,'YTD Raw Data'!$B:$Q,6,FALSE)</f>
        <v>66.4146652179749</v>
      </c>
      <c r="D41" s="53">
        <f>VLOOKUP($A41,'YTD Raw Data'!$B:$Q,7,FALSE)</f>
        <v>95.764955810967507</v>
      </c>
      <c r="E41" s="53">
        <f>VLOOKUP($A41,'YTD Raw Data'!$B:$Q,8,FALSE)</f>
        <v>90.669409938851601</v>
      </c>
      <c r="F41" s="53">
        <f>VLOOKUP($A41,'YTD Raw Data'!$B:$Q,9,FALSE)</f>
        <v>62.3124258985615</v>
      </c>
      <c r="G41" s="53">
        <f>VLOOKUP($A41,'YTD Raw Data'!$B:$Q,10,FALSE)</f>
        <v>60.217785066001497</v>
      </c>
      <c r="H41" s="52">
        <f>VLOOKUP($A41,'YTD Raw Data'!$B:$Q,11,FALSE)</f>
        <v>-2.0275296538038399</v>
      </c>
      <c r="I41" s="52">
        <f>VLOOKUP($A41,'YTD Raw Data'!$B:$Q,12,FALSE)</f>
        <v>5.6199173189198</v>
      </c>
      <c r="J41" s="52">
        <f>VLOOKUP($A41,'YTD Raw Data'!$B:$Q,13,FALSE)</f>
        <v>3.4784421749556098</v>
      </c>
      <c r="K41" s="52">
        <f>VLOOKUP($A41,'YTD Raw Data'!$B:$Q,14,FALSE)</f>
        <v>3.8340159060735299</v>
      </c>
      <c r="L41" s="52">
        <f>VLOOKUP($A41,'YTD Raw Data'!$B:$Q,15,FALSE)</f>
        <v>0.343621070866859</v>
      </c>
      <c r="M41" s="57">
        <f>VLOOKUP($A41,'YTD Raw Data'!$B:$Q,16,FALSE)</f>
        <v>-1.69087560204552</v>
      </c>
    </row>
    <row r="42" spans="1:13" x14ac:dyDescent="0.25">
      <c r="A42" s="24" t="s">
        <v>64</v>
      </c>
      <c r="B42" s="56">
        <f>VLOOKUP($A42,'YTD Raw Data'!$B:$Q,5,FALSE)</f>
        <v>62.736279952216897</v>
      </c>
      <c r="C42" s="52">
        <f>VLOOKUP($A42,'YTD Raw Data'!$B:$Q,6,FALSE)</f>
        <v>60.7339328975021</v>
      </c>
      <c r="D42" s="53">
        <f>VLOOKUP($A42,'YTD Raw Data'!$B:$Q,7,FALSE)</f>
        <v>182.590768841705</v>
      </c>
      <c r="E42" s="53">
        <f>VLOOKUP($A42,'YTD Raw Data'!$B:$Q,8,FALSE)</f>
        <v>175.68545954545601</v>
      </c>
      <c r="F42" s="53">
        <f>VLOOKUP($A42,'YTD Raw Data'!$B:$Q,9,FALSE)</f>
        <v>114.550655907437</v>
      </c>
      <c r="G42" s="53">
        <f>VLOOKUP($A42,'YTD Raw Data'!$B:$Q,10,FALSE)</f>
        <v>106.700689111005</v>
      </c>
      <c r="H42" s="52">
        <f>VLOOKUP($A42,'YTD Raw Data'!$B:$Q,11,FALSE)</f>
        <v>3.29691649986533</v>
      </c>
      <c r="I42" s="52">
        <f>VLOOKUP($A42,'YTD Raw Data'!$B:$Q,12,FALSE)</f>
        <v>3.9304956221849698</v>
      </c>
      <c r="J42" s="52">
        <f>VLOOKUP($A42,'YTD Raw Data'!$B:$Q,13,FALSE)</f>
        <v>7.3569972807446096</v>
      </c>
      <c r="K42" s="52">
        <f>VLOOKUP($A42,'YTD Raw Data'!$B:$Q,14,FALSE)</f>
        <v>5.3266368838020703</v>
      </c>
      <c r="L42" s="52">
        <f>VLOOKUP($A42,'YTD Raw Data'!$B:$Q,15,FALSE)</f>
        <v>-1.89122316045504</v>
      </c>
      <c r="M42" s="57">
        <f>VLOOKUP($A42,'YTD Raw Data'!$B:$Q,16,FALSE)</f>
        <v>1.3433412909839699</v>
      </c>
    </row>
    <row r="43" spans="1:13" x14ac:dyDescent="0.25">
      <c r="A43" s="24" t="s">
        <v>31</v>
      </c>
      <c r="B43" s="56">
        <f>VLOOKUP($A43,'YTD Raw Data'!$B:$Q,5,FALSE)</f>
        <v>62.815285801077501</v>
      </c>
      <c r="C43" s="52">
        <f>VLOOKUP($A43,'YTD Raw Data'!$B:$Q,6,FALSE)</f>
        <v>65.042858935997003</v>
      </c>
      <c r="D43" s="53">
        <f>VLOOKUP($A43,'YTD Raw Data'!$B:$Q,7,FALSE)</f>
        <v>111.18959309695499</v>
      </c>
      <c r="E43" s="53">
        <f>VLOOKUP($A43,'YTD Raw Data'!$B:$Q,8,FALSE)</f>
        <v>110.996615782164</v>
      </c>
      <c r="F43" s="53">
        <f>VLOOKUP($A43,'YTD Raw Data'!$B:$Q,9,FALSE)</f>
        <v>69.844060684907603</v>
      </c>
      <c r="G43" s="53">
        <f>VLOOKUP($A43,'YTD Raw Data'!$B:$Q,10,FALSE)</f>
        <v>72.195372226923496</v>
      </c>
      <c r="H43" s="52">
        <f>VLOOKUP($A43,'YTD Raw Data'!$B:$Q,11,FALSE)</f>
        <v>-3.4247774027145801</v>
      </c>
      <c r="I43" s="52">
        <f>VLOOKUP($A43,'YTD Raw Data'!$B:$Q,12,FALSE)</f>
        <v>0.17385873743219199</v>
      </c>
      <c r="J43" s="52">
        <f>VLOOKUP($A43,'YTD Raw Data'!$B:$Q,13,FALSE)</f>
        <v>-3.2568729400346101</v>
      </c>
      <c r="K43" s="52">
        <f>VLOOKUP($A43,'YTD Raw Data'!$B:$Q,14,FALSE)</f>
        <v>-0.57894979121775003</v>
      </c>
      <c r="L43" s="52">
        <f>VLOOKUP($A43,'YTD Raw Data'!$B:$Q,15,FALSE)</f>
        <v>2.7680758625436699</v>
      </c>
      <c r="M43" s="57">
        <f>VLOOKUP($A43,'YTD Raw Data'!$B:$Q,16,FALSE)</f>
        <v>-0.75150197680129804</v>
      </c>
    </row>
    <row r="44" spans="1:13" x14ac:dyDescent="0.25">
      <c r="A44" s="24" t="s">
        <v>32</v>
      </c>
      <c r="B44" s="56">
        <f>VLOOKUP($A44,'YTD Raw Data'!$B:$Q,5,FALSE)</f>
        <v>59.441969637933099</v>
      </c>
      <c r="C44" s="52">
        <f>VLOOKUP($A44,'YTD Raw Data'!$B:$Q,6,FALSE)</f>
        <v>62.237179295048499</v>
      </c>
      <c r="D44" s="53">
        <f>VLOOKUP($A44,'YTD Raw Data'!$B:$Q,7,FALSE)</f>
        <v>96.003952934382298</v>
      </c>
      <c r="E44" s="53">
        <f>VLOOKUP($A44,'YTD Raw Data'!$B:$Q,8,FALSE)</f>
        <v>93.119234917242807</v>
      </c>
      <c r="F44" s="53">
        <f>VLOOKUP($A44,'YTD Raw Data'!$B:$Q,9,FALSE)</f>
        <v>57.0666405544711</v>
      </c>
      <c r="G44" s="53">
        <f>VLOOKUP($A44,'YTD Raw Data'!$B:$Q,10,FALSE)</f>
        <v>57.954785193621802</v>
      </c>
      <c r="H44" s="52">
        <f>VLOOKUP($A44,'YTD Raw Data'!$B:$Q,11,FALSE)</f>
        <v>-4.4912216279342703</v>
      </c>
      <c r="I44" s="52">
        <f>VLOOKUP($A44,'YTD Raw Data'!$B:$Q,12,FALSE)</f>
        <v>3.0978755567560698</v>
      </c>
      <c r="J44" s="52">
        <f>VLOOKUP($A44,'YTD Raw Data'!$B:$Q,13,FALSE)</f>
        <v>-1.53247852818972</v>
      </c>
      <c r="K44" s="52">
        <f>VLOOKUP($A44,'YTD Raw Data'!$B:$Q,14,FALSE)</f>
        <v>-1.53247852818972</v>
      </c>
      <c r="L44" s="52">
        <f>VLOOKUP($A44,'YTD Raw Data'!$B:$Q,15,FALSE)</f>
        <v>0</v>
      </c>
      <c r="M44" s="57">
        <f>VLOOKUP($A44,'YTD Raw Data'!$B:$Q,16,FALSE)</f>
        <v>-4.4912216279342703</v>
      </c>
    </row>
    <row r="45" spans="1:13" x14ac:dyDescent="0.25">
      <c r="A45" s="24"/>
      <c r="B45" s="23"/>
      <c r="C45" s="54"/>
      <c r="D45" s="55"/>
      <c r="E45" s="55"/>
      <c r="F45" s="55"/>
      <c r="G45" s="55"/>
      <c r="H45" s="54"/>
      <c r="I45" s="54"/>
      <c r="J45" s="54"/>
      <c r="K45" s="54"/>
      <c r="L45" s="54"/>
      <c r="M45" s="58"/>
    </row>
    <row r="46" spans="1:13" x14ac:dyDescent="0.25">
      <c r="A46" s="22" t="s">
        <v>49</v>
      </c>
      <c r="B46" s="23"/>
      <c r="C46" s="54"/>
      <c r="D46" s="55"/>
      <c r="E46" s="55"/>
      <c r="F46" s="55"/>
      <c r="G46" s="55"/>
      <c r="H46" s="54"/>
      <c r="I46" s="54"/>
      <c r="J46" s="54"/>
      <c r="K46" s="54"/>
      <c r="L46" s="54"/>
      <c r="M46" s="58"/>
    </row>
    <row r="47" spans="1:13" x14ac:dyDescent="0.25">
      <c r="A47" s="24" t="s">
        <v>50</v>
      </c>
      <c r="B47" s="56">
        <f>VLOOKUP($A47,'YTD Raw Data'!$B:$Q,5,FALSE)</f>
        <v>62.408565649789097</v>
      </c>
      <c r="C47" s="52">
        <f>VLOOKUP($A47,'YTD Raw Data'!$B:$Q,6,FALSE)</f>
        <v>63.276446625296202</v>
      </c>
      <c r="D47" s="53">
        <f>VLOOKUP($A47,'YTD Raw Data'!$B:$Q,7,FALSE)</f>
        <v>124.754899302399</v>
      </c>
      <c r="E47" s="53">
        <f>VLOOKUP($A47,'YTD Raw Data'!$B:$Q,8,FALSE)</f>
        <v>120.513592050733</v>
      </c>
      <c r="F47" s="53">
        <f>VLOOKUP($A47,'YTD Raw Data'!$B:$Q,9,FALSE)</f>
        <v>77.857743232466404</v>
      </c>
      <c r="G47" s="53">
        <f>VLOOKUP($A47,'YTD Raw Data'!$B:$Q,10,FALSE)</f>
        <v>76.256718750209899</v>
      </c>
      <c r="H47" s="52">
        <f>VLOOKUP($A47,'YTD Raw Data'!$B:$Q,11,FALSE)</f>
        <v>-1.37157034219447</v>
      </c>
      <c r="I47" s="52">
        <f>VLOOKUP($A47,'YTD Raw Data'!$B:$Q,12,FALSE)</f>
        <v>3.5193600817077502</v>
      </c>
      <c r="J47" s="52">
        <f>VLOOKUP($A47,'YTD Raw Data'!$B:$Q,13,FALSE)</f>
        <v>2.09951924039754</v>
      </c>
      <c r="K47" s="52">
        <f>VLOOKUP($A47,'YTD Raw Data'!$B:$Q,14,FALSE)</f>
        <v>2.91667808834986</v>
      </c>
      <c r="L47" s="52">
        <f>VLOOKUP($A47,'YTD Raw Data'!$B:$Q,15,FALSE)</f>
        <v>0.80035523578547896</v>
      </c>
      <c r="M47" s="57">
        <f>VLOOKUP($A47,'YTD Raw Data'!$B:$Q,16,FALSE)</f>
        <v>-0.58219254145523103</v>
      </c>
    </row>
    <row r="48" spans="1:13" x14ac:dyDescent="0.25">
      <c r="A48" s="24" t="s">
        <v>51</v>
      </c>
      <c r="B48" s="56">
        <f>VLOOKUP($A48,'YTD Raw Data'!$B:$Q,5,FALSE)</f>
        <v>59.835757787745301</v>
      </c>
      <c r="C48" s="52">
        <f>VLOOKUP($A48,'YTD Raw Data'!$B:$Q,6,FALSE)</f>
        <v>60.845232706472899</v>
      </c>
      <c r="D48" s="53">
        <f>VLOOKUP($A48,'YTD Raw Data'!$B:$Q,7,FALSE)</f>
        <v>120.282357307727</v>
      </c>
      <c r="E48" s="53">
        <f>VLOOKUP($A48,'YTD Raw Data'!$B:$Q,8,FALSE)</f>
        <v>118.52956149398</v>
      </c>
      <c r="F48" s="53">
        <f>VLOOKUP($A48,'YTD Raw Data'!$B:$Q,9,FALSE)</f>
        <v>71.971859980041899</v>
      </c>
      <c r="G48" s="53">
        <f>VLOOKUP($A48,'YTD Raw Data'!$B:$Q,10,FALSE)</f>
        <v>72.119587516974605</v>
      </c>
      <c r="H48" s="52">
        <f>VLOOKUP($A48,'YTD Raw Data'!$B:$Q,11,FALSE)</f>
        <v>-1.6590862978493099</v>
      </c>
      <c r="I48" s="52">
        <f>VLOOKUP($A48,'YTD Raw Data'!$B:$Q,12,FALSE)</f>
        <v>1.4787836820228499</v>
      </c>
      <c r="J48" s="52">
        <f>VLOOKUP($A48,'YTD Raw Data'!$B:$Q,13,FALSE)</f>
        <v>-0.20483691326973499</v>
      </c>
      <c r="K48" s="52">
        <f>VLOOKUP($A48,'YTD Raw Data'!$B:$Q,14,FALSE)</f>
        <v>-0.20483691326973499</v>
      </c>
      <c r="L48" s="52">
        <f>VLOOKUP($A48,'YTD Raw Data'!$B:$Q,15,FALSE)</f>
        <v>0</v>
      </c>
      <c r="M48" s="57">
        <f>VLOOKUP($A48,'YTD Raw Data'!$B:$Q,16,FALSE)</f>
        <v>-1.6590862978493099</v>
      </c>
    </row>
    <row r="49" spans="1:13" x14ac:dyDescent="0.25">
      <c r="A49" s="24" t="s">
        <v>52</v>
      </c>
      <c r="B49" s="56">
        <f>VLOOKUP($A49,'YTD Raw Data'!$B:$Q,5,FALSE)</f>
        <v>56.911122340126802</v>
      </c>
      <c r="C49" s="52">
        <f>VLOOKUP($A49,'YTD Raw Data'!$B:$Q,6,FALSE)</f>
        <v>56.684281094723502</v>
      </c>
      <c r="D49" s="53">
        <f>VLOOKUP($A49,'YTD Raw Data'!$B:$Q,7,FALSE)</f>
        <v>128.75216644107701</v>
      </c>
      <c r="E49" s="53">
        <f>VLOOKUP($A49,'YTD Raw Data'!$B:$Q,8,FALSE)</f>
        <v>134.838322086174</v>
      </c>
      <c r="F49" s="53">
        <f>VLOOKUP($A49,'YTD Raw Data'!$B:$Q,9,FALSE)</f>
        <v>73.274302958845595</v>
      </c>
      <c r="G49" s="53">
        <f>VLOOKUP($A49,'YTD Raw Data'!$B:$Q,10,FALSE)</f>
        <v>76.432133514735597</v>
      </c>
      <c r="H49" s="52">
        <f>VLOOKUP($A49,'YTD Raw Data'!$B:$Q,11,FALSE)</f>
        <v>0.40018368588685199</v>
      </c>
      <c r="I49" s="52">
        <f>VLOOKUP($A49,'YTD Raw Data'!$B:$Q,12,FALSE)</f>
        <v>-4.5136690748840396</v>
      </c>
      <c r="J49" s="52">
        <f>VLOOKUP($A49,'YTD Raw Data'!$B:$Q,13,FALSE)</f>
        <v>-4.1315483562697901</v>
      </c>
      <c r="K49" s="52">
        <f>VLOOKUP($A49,'YTD Raw Data'!$B:$Q,14,FALSE)</f>
        <v>-6.4774105790371399</v>
      </c>
      <c r="L49" s="52">
        <f>VLOOKUP($A49,'YTD Raw Data'!$B:$Q,15,FALSE)</f>
        <v>-2.4469595393958499</v>
      </c>
      <c r="M49" s="57">
        <f>VLOOKUP($A49,'YTD Raw Data'!$B:$Q,16,FALSE)</f>
        <v>-2.0565681863859102</v>
      </c>
    </row>
    <row r="50" spans="1:13" x14ac:dyDescent="0.25">
      <c r="A50" s="24" t="s">
        <v>53</v>
      </c>
      <c r="B50" s="56">
        <f>VLOOKUP($A50,'YTD Raw Data'!$B:$Q,5,FALSE)</f>
        <v>63.009305772998204</v>
      </c>
      <c r="C50" s="52">
        <f>VLOOKUP($A50,'YTD Raw Data'!$B:$Q,6,FALSE)</f>
        <v>63.521568134830801</v>
      </c>
      <c r="D50" s="53">
        <f>VLOOKUP($A50,'YTD Raw Data'!$B:$Q,7,FALSE)</f>
        <v>132.67184903593599</v>
      </c>
      <c r="E50" s="53">
        <f>VLOOKUP($A50,'YTD Raw Data'!$B:$Q,8,FALSE)</f>
        <v>132.700495982283</v>
      </c>
      <c r="F50" s="53">
        <f>VLOOKUP($A50,'YTD Raw Data'!$B:$Q,9,FALSE)</f>
        <v>83.595611033743495</v>
      </c>
      <c r="G50" s="53">
        <f>VLOOKUP($A50,'YTD Raw Data'!$B:$Q,10,FALSE)</f>
        <v>84.293435970644595</v>
      </c>
      <c r="H50" s="52">
        <f>VLOOKUP($A50,'YTD Raw Data'!$B:$Q,11,FALSE)</f>
        <v>-0.80643846944281505</v>
      </c>
      <c r="I50" s="52">
        <f>VLOOKUP($A50,'YTD Raw Data'!$B:$Q,12,FALSE)</f>
        <v>-2.15876708941082E-2</v>
      </c>
      <c r="J50" s="52">
        <f>VLOOKUP($A50,'YTD Raw Data'!$B:$Q,13,FALSE)</f>
        <v>-0.82785204905417697</v>
      </c>
      <c r="K50" s="52">
        <f>VLOOKUP($A50,'YTD Raw Data'!$B:$Q,14,FALSE)</f>
        <v>-0.27622780793676799</v>
      </c>
      <c r="L50" s="52">
        <f>VLOOKUP($A50,'YTD Raw Data'!$B:$Q,15,FALSE)</f>
        <v>0.55622899424368799</v>
      </c>
      <c r="M50" s="57">
        <f>VLOOKUP($A50,'YTD Raw Data'!$B:$Q,16,FALSE)</f>
        <v>-0.25469511978690301</v>
      </c>
    </row>
    <row r="51" spans="1:13" x14ac:dyDescent="0.25">
      <c r="A51" s="25" t="s">
        <v>54</v>
      </c>
      <c r="B51" s="56">
        <f>VLOOKUP($A51,'YTD Raw Data'!$B:$Q,5,FALSE)</f>
        <v>69.3422562103231</v>
      </c>
      <c r="C51" s="52">
        <f>VLOOKUP($A51,'YTD Raw Data'!$B:$Q,6,FALSE)</f>
        <v>68.135352919448806</v>
      </c>
      <c r="D51" s="53">
        <f>VLOOKUP($A51,'YTD Raw Data'!$B:$Q,7,FALSE)</f>
        <v>152.65623080443399</v>
      </c>
      <c r="E51" s="53">
        <f>VLOOKUP($A51,'YTD Raw Data'!$B:$Q,8,FALSE)</f>
        <v>146.83405289636701</v>
      </c>
      <c r="F51" s="53">
        <f>VLOOKUP($A51,'YTD Raw Data'!$B:$Q,9,FALSE)</f>
        <v>105.855274685433</v>
      </c>
      <c r="G51" s="53">
        <f>VLOOKUP($A51,'YTD Raw Data'!$B:$Q,10,FALSE)</f>
        <v>100.04590014687</v>
      </c>
      <c r="H51" s="52">
        <f>VLOOKUP($A51,'YTD Raw Data'!$B:$Q,11,FALSE)</f>
        <v>1.7713319725533101</v>
      </c>
      <c r="I51" s="52">
        <f>VLOOKUP($A51,'YTD Raw Data'!$B:$Q,12,FALSE)</f>
        <v>3.9651414595062402</v>
      </c>
      <c r="J51" s="52">
        <f>VLOOKUP($A51,'YTD Raw Data'!$B:$Q,13,FALSE)</f>
        <v>5.8067092504887601</v>
      </c>
      <c r="K51" s="52">
        <f>VLOOKUP($A51,'YTD Raw Data'!$B:$Q,14,FALSE)</f>
        <v>6.7819086644542503</v>
      </c>
      <c r="L51" s="52">
        <f>VLOOKUP($A51,'YTD Raw Data'!$B:$Q,15,FALSE)</f>
        <v>0.92168012867386295</v>
      </c>
      <c r="M51" s="57">
        <f>VLOOKUP($A51,'YTD Raw Data'!$B:$Q,16,FALSE)</f>
        <v>2.7093381160310499</v>
      </c>
    </row>
    <row r="52" spans="1:13" x14ac:dyDescent="0.25">
      <c r="A52" s="24" t="s">
        <v>55</v>
      </c>
      <c r="B52" s="56">
        <f>VLOOKUP($A52,'YTD Raw Data'!$B:$Q,5,FALSE)</f>
        <v>56.526787923507797</v>
      </c>
      <c r="C52" s="52">
        <f>VLOOKUP($A52,'YTD Raw Data'!$B:$Q,6,FALSE)</f>
        <v>57.178532209623803</v>
      </c>
      <c r="D52" s="53">
        <f>VLOOKUP($A52,'YTD Raw Data'!$B:$Q,7,FALSE)</f>
        <v>107.903101172042</v>
      </c>
      <c r="E52" s="53">
        <f>VLOOKUP($A52,'YTD Raw Data'!$B:$Q,8,FALSE)</f>
        <v>108.739946741945</v>
      </c>
      <c r="F52" s="53">
        <f>VLOOKUP($A52,'YTD Raw Data'!$B:$Q,9,FALSE)</f>
        <v>60.994157162408698</v>
      </c>
      <c r="G52" s="53">
        <f>VLOOKUP($A52,'YTD Raw Data'!$B:$Q,10,FALSE)</f>
        <v>62.175905472570903</v>
      </c>
      <c r="H52" s="52">
        <f>VLOOKUP($A52,'YTD Raw Data'!$B:$Q,11,FALSE)</f>
        <v>-1.13984088246019</v>
      </c>
      <c r="I52" s="52">
        <f>VLOOKUP($A52,'YTD Raw Data'!$B:$Q,12,FALSE)</f>
        <v>-0.769584310987806</v>
      </c>
      <c r="J52" s="52">
        <f>VLOOKUP($A52,'YTD Raw Data'!$B:$Q,13,FALSE)</f>
        <v>-1.90065315684636</v>
      </c>
      <c r="K52" s="52">
        <f>VLOOKUP($A52,'YTD Raw Data'!$B:$Q,14,FALSE)</f>
        <v>-2.0845226442899198</v>
      </c>
      <c r="L52" s="52">
        <f>VLOOKUP($A52,'YTD Raw Data'!$B:$Q,15,FALSE)</f>
        <v>-0.187431918112097</v>
      </c>
      <c r="M52" s="57">
        <f>VLOOKUP($A52,'YTD Raw Data'!$B:$Q,16,FALSE)</f>
        <v>-1.32513637494287</v>
      </c>
    </row>
    <row r="53" spans="1:13" x14ac:dyDescent="0.25">
      <c r="A53" s="24" t="s">
        <v>56</v>
      </c>
      <c r="B53" s="56">
        <f>VLOOKUP($A53,'YTD Raw Data'!$B:$Q,5,FALSE)</f>
        <v>60.642504274082299</v>
      </c>
      <c r="C53" s="52">
        <f>VLOOKUP($A53,'YTD Raw Data'!$B:$Q,6,FALSE)</f>
        <v>59.8045409950075</v>
      </c>
      <c r="D53" s="53">
        <f>VLOOKUP($A53,'YTD Raw Data'!$B:$Q,7,FALSE)</f>
        <v>109.23313234544599</v>
      </c>
      <c r="E53" s="53">
        <f>VLOOKUP($A53,'YTD Raw Data'!$B:$Q,8,FALSE)</f>
        <v>107.701807167618</v>
      </c>
      <c r="F53" s="53">
        <f>VLOOKUP($A53,'YTD Raw Data'!$B:$Q,9,FALSE)</f>
        <v>66.241706951301396</v>
      </c>
      <c r="G53" s="53">
        <f>VLOOKUP($A53,'YTD Raw Data'!$B:$Q,10,FALSE)</f>
        <v>64.410571419922505</v>
      </c>
      <c r="H53" s="52">
        <f>VLOOKUP($A53,'YTD Raw Data'!$B:$Q,11,FALSE)</f>
        <v>1.40116998664815</v>
      </c>
      <c r="I53" s="52">
        <f>VLOOKUP($A53,'YTD Raw Data'!$B:$Q,12,FALSE)</f>
        <v>1.42181939012839</v>
      </c>
      <c r="J53" s="52">
        <f>VLOOKUP($A53,'YTD Raw Data'!$B:$Q,13,FALSE)</f>
        <v>2.8429114833353699</v>
      </c>
      <c r="K53" s="52">
        <f>VLOOKUP($A53,'YTD Raw Data'!$B:$Q,14,FALSE)</f>
        <v>1.50711716566276</v>
      </c>
      <c r="L53" s="52">
        <f>VLOOKUP($A53,'YTD Raw Data'!$B:$Q,15,FALSE)</f>
        <v>-1.29886863217505</v>
      </c>
      <c r="M53" s="57">
        <f>VLOOKUP($A53,'YTD Raw Data'!$B:$Q,16,FALSE)</f>
        <v>8.4101997033068407E-2</v>
      </c>
    </row>
    <row r="54" spans="1:13" x14ac:dyDescent="0.25">
      <c r="A54" s="25" t="s">
        <v>57</v>
      </c>
      <c r="B54" s="56">
        <f>VLOOKUP($A54,'YTD Raw Data'!$B:$Q,5,FALSE)</f>
        <v>56.164746914381404</v>
      </c>
      <c r="C54" s="52">
        <f>VLOOKUP($A54,'YTD Raw Data'!$B:$Q,6,FALSE)</f>
        <v>54.691497159127302</v>
      </c>
      <c r="D54" s="53">
        <f>VLOOKUP($A54,'YTD Raw Data'!$B:$Q,7,FALSE)</f>
        <v>121.301379461414</v>
      </c>
      <c r="E54" s="53">
        <f>VLOOKUP($A54,'YTD Raw Data'!$B:$Q,8,FALSE)</f>
        <v>121.37182091711099</v>
      </c>
      <c r="F54" s="53">
        <f>VLOOKUP($A54,'YTD Raw Data'!$B:$Q,9,FALSE)</f>
        <v>68.128612778157105</v>
      </c>
      <c r="G54" s="53">
        <f>VLOOKUP($A54,'YTD Raw Data'!$B:$Q,10,FALSE)</f>
        <v>66.380065988862896</v>
      </c>
      <c r="H54" s="52">
        <f>VLOOKUP($A54,'YTD Raw Data'!$B:$Q,11,FALSE)</f>
        <v>2.6937455212967398</v>
      </c>
      <c r="I54" s="52">
        <f>VLOOKUP($A54,'YTD Raw Data'!$B:$Q,12,FALSE)</f>
        <v>-5.8037734923994298E-2</v>
      </c>
      <c r="J54" s="52">
        <f>VLOOKUP($A54,'YTD Raw Data'!$B:$Q,13,FALSE)</f>
        <v>2.63414439748757</v>
      </c>
      <c r="K54" s="52">
        <f>VLOOKUP($A54,'YTD Raw Data'!$B:$Q,14,FALSE)</f>
        <v>2.9578663236232901</v>
      </c>
      <c r="L54" s="52">
        <f>VLOOKUP($A54,'YTD Raw Data'!$B:$Q,15,FALSE)</f>
        <v>0.315413479633053</v>
      </c>
      <c r="M54" s="57">
        <f>VLOOKUP($A54,'YTD Raw Data'!$B:$Q,16,FALSE)</f>
        <v>3.0176554374109701</v>
      </c>
    </row>
    <row r="55" spans="1:13" x14ac:dyDescent="0.25">
      <c r="A55" s="24" t="s">
        <v>58</v>
      </c>
      <c r="B55" s="56">
        <f>VLOOKUP($A55,'YTD Raw Data'!$B:$Q,5,FALSE)</f>
        <v>52.447577061499601</v>
      </c>
      <c r="C55" s="52">
        <f>VLOOKUP($A55,'YTD Raw Data'!$B:$Q,6,FALSE)</f>
        <v>54.460646367693499</v>
      </c>
      <c r="D55" s="53">
        <f>VLOOKUP($A55,'YTD Raw Data'!$B:$Q,7,FALSE)</f>
        <v>91.536270447796198</v>
      </c>
      <c r="E55" s="53">
        <f>VLOOKUP($A55,'YTD Raw Data'!$B:$Q,8,FALSE)</f>
        <v>89.889042923409306</v>
      </c>
      <c r="F55" s="53">
        <f>VLOOKUP($A55,'YTD Raw Data'!$B:$Q,9,FALSE)</f>
        <v>48.008555982330599</v>
      </c>
      <c r="G55" s="53">
        <f>VLOOKUP($A55,'YTD Raw Data'!$B:$Q,10,FALSE)</f>
        <v>48.9541537898222</v>
      </c>
      <c r="H55" s="52">
        <f>VLOOKUP($A55,'YTD Raw Data'!$B:$Q,11,FALSE)</f>
        <v>-3.6963742453636099</v>
      </c>
      <c r="I55" s="52">
        <f>VLOOKUP($A55,'YTD Raw Data'!$B:$Q,12,FALSE)</f>
        <v>1.8325120290694701</v>
      </c>
      <c r="J55" s="52">
        <f>VLOOKUP($A55,'YTD Raw Data'!$B:$Q,13,FALSE)</f>
        <v>-1.93159871897985</v>
      </c>
      <c r="K55" s="52">
        <f>VLOOKUP($A55,'YTD Raw Data'!$B:$Q,14,FALSE)</f>
        <v>2.65969046549134</v>
      </c>
      <c r="L55" s="52">
        <f>VLOOKUP($A55,'YTD Raw Data'!$B:$Q,15,FALSE)</f>
        <v>4.6817212522049898</v>
      </c>
      <c r="M55" s="57">
        <f>VLOOKUP($A55,'YTD Raw Data'!$B:$Q,16,FALSE)</f>
        <v>0.81229306823515401</v>
      </c>
    </row>
    <row r="56" spans="1:13" ht="15" thickBot="1" x14ac:dyDescent="0.3">
      <c r="A56" s="24" t="s">
        <v>59</v>
      </c>
      <c r="B56" s="59">
        <f>VLOOKUP($A56,'YTD Raw Data'!$B:$Q,5,FALSE)</f>
        <v>59.182496675743501</v>
      </c>
      <c r="C56" s="60">
        <f>VLOOKUP($A56,'YTD Raw Data'!$B:$Q,6,FALSE)</f>
        <v>58.873944328476497</v>
      </c>
      <c r="D56" s="61">
        <f>VLOOKUP($A56,'YTD Raw Data'!$B:$Q,7,FALSE)</f>
        <v>126.19022019093001</v>
      </c>
      <c r="E56" s="61">
        <f>VLOOKUP($A56,'YTD Raw Data'!$B:$Q,8,FALSE)</f>
        <v>119.18478040604199</v>
      </c>
      <c r="F56" s="61">
        <f>VLOOKUP($A56,'YTD Raw Data'!$B:$Q,9,FALSE)</f>
        <v>74.682522869610906</v>
      </c>
      <c r="G56" s="61">
        <f>VLOOKUP($A56,'YTD Raw Data'!$B:$Q,10,FALSE)</f>
        <v>70.168781264270805</v>
      </c>
      <c r="H56" s="60">
        <f>VLOOKUP($A56,'YTD Raw Data'!$B:$Q,11,FALSE)</f>
        <v>0.52408981729755699</v>
      </c>
      <c r="I56" s="60">
        <f>VLOOKUP($A56,'YTD Raw Data'!$B:$Q,12,FALSE)</f>
        <v>5.8777972833621401</v>
      </c>
      <c r="J56" s="60">
        <f>VLOOKUP($A56,'YTD Raw Data'!$B:$Q,13,FALSE)</f>
        <v>6.4326920377031902</v>
      </c>
      <c r="K56" s="60">
        <f>VLOOKUP($A56,'YTD Raw Data'!$B:$Q,14,FALSE)</f>
        <v>6.1370608211936801</v>
      </c>
      <c r="L56" s="60">
        <f>VLOOKUP($A56,'YTD Raw Data'!$B:$Q,15,FALSE)</f>
        <v>-0.27776354318350099</v>
      </c>
      <c r="M56" s="62">
        <f>VLOOKUP($A56,'YTD Raw Data'!$B:$Q,16,FALSE)</f>
        <v>0.24487054366806599</v>
      </c>
    </row>
    <row r="57" spans="1:13" ht="14.25" customHeight="1" x14ac:dyDescent="0.25">
      <c r="B57" s="103" t="s">
        <v>65</v>
      </c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</row>
    <row r="58" spans="1:13" x14ac:dyDescent="0.25"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</row>
    <row r="65" spans="6:6" x14ac:dyDescent="0.25">
      <c r="F65" s="51"/>
    </row>
  </sheetData>
  <sheetProtection algorithmName="SHA-512" hashValue="k5HMdTJ2TL73AUeX3r6oQkICbLfbWa2OpoKWPwrWFsXH28Wu3GL+F0gdLDm2B80tc9imKqcQx6rdoF3gkkJ3Lw==" saltValue="MW0F6GP0qS9zA+yr0qh6wA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R59"/>
  <sheetViews>
    <sheetView zoomScale="112" zoomScaleNormal="112" workbookViewId="0">
      <selection activeCell="J7" sqref="J7:K7"/>
    </sheetView>
  </sheetViews>
  <sheetFormatPr defaultColWidth="8.85546875" defaultRowHeight="12.75" x14ac:dyDescent="0.2"/>
  <cols>
    <col min="1" max="1" width="43.28515625" bestFit="1" customWidth="1"/>
    <col min="2" max="2" width="21.7109375" customWidth="1"/>
    <col min="12" max="12" width="12.140625" customWidth="1"/>
  </cols>
  <sheetData>
    <row r="1" spans="1:18" ht="25.5" x14ac:dyDescent="0.35">
      <c r="A1" s="47" t="s">
        <v>80</v>
      </c>
      <c r="B1" s="49"/>
      <c r="C1" s="48" t="s">
        <v>60</v>
      </c>
      <c r="D1" s="50"/>
      <c r="E1" s="1"/>
      <c r="F1" s="113" t="s">
        <v>81</v>
      </c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</row>
    <row r="2" spans="1:18" ht="25.5" x14ac:dyDescent="0.3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x14ac:dyDescent="0.2">
      <c r="A6" s="2"/>
      <c r="B6" s="31"/>
      <c r="C6" s="114" t="s">
        <v>0</v>
      </c>
      <c r="D6" s="115"/>
      <c r="E6" s="32"/>
      <c r="F6" s="113" t="s">
        <v>81</v>
      </c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</row>
    <row r="7" spans="1:18" x14ac:dyDescent="0.2">
      <c r="A7" s="4"/>
      <c r="B7" s="33"/>
      <c r="C7" s="3"/>
      <c r="D7" s="17"/>
      <c r="E7" s="34"/>
      <c r="F7" s="116" t="s">
        <v>1</v>
      </c>
      <c r="G7" s="117"/>
      <c r="H7" s="116" t="s">
        <v>2</v>
      </c>
      <c r="I7" s="117"/>
      <c r="J7" s="116" t="s">
        <v>3</v>
      </c>
      <c r="K7" s="117"/>
      <c r="L7" s="67" t="s">
        <v>84</v>
      </c>
      <c r="M7" s="68"/>
      <c r="N7" s="68"/>
      <c r="O7" s="68"/>
      <c r="P7" s="68"/>
      <c r="Q7" s="69"/>
    </row>
    <row r="8" spans="1:18" ht="22.5" x14ac:dyDescent="0.2">
      <c r="A8" s="6"/>
      <c r="B8" s="35"/>
      <c r="C8" s="5" t="s">
        <v>4</v>
      </c>
      <c r="D8" s="5" t="s">
        <v>5</v>
      </c>
      <c r="E8" s="36"/>
      <c r="F8" s="5">
        <v>2024</v>
      </c>
      <c r="G8" s="70">
        <v>2023</v>
      </c>
      <c r="H8" s="5">
        <v>2024</v>
      </c>
      <c r="I8" s="70">
        <v>2023</v>
      </c>
      <c r="J8" s="5">
        <v>2024</v>
      </c>
      <c r="K8" s="70">
        <v>2023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85">
        <v>67.296930676496203</v>
      </c>
      <c r="G9" s="86">
        <v>65.810645104035402</v>
      </c>
      <c r="H9" s="87">
        <v>164.85558207184201</v>
      </c>
      <c r="I9" s="88">
        <v>161.96275788186301</v>
      </c>
      <c r="J9" s="87">
        <v>110.94274678322201</v>
      </c>
      <c r="K9" s="88">
        <v>106.588735790341</v>
      </c>
      <c r="L9" s="85">
        <v>2.2584272956316802</v>
      </c>
      <c r="M9" s="86">
        <v>1.78610455132501</v>
      </c>
      <c r="N9" s="86">
        <v>4.0848697196723398</v>
      </c>
      <c r="O9" s="86">
        <v>4.5661944407212403</v>
      </c>
      <c r="P9" s="86">
        <v>0.46243485949997498</v>
      </c>
      <c r="Q9" s="86">
        <v>2.7313059102231199</v>
      </c>
      <c r="R9" s="76"/>
    </row>
    <row r="10" spans="1:18" x14ac:dyDescent="0.2">
      <c r="A10" s="40"/>
      <c r="B10" s="19"/>
      <c r="C10" s="41"/>
      <c r="D10" s="42"/>
      <c r="E10" s="1"/>
      <c r="F10" s="89"/>
      <c r="G10" s="89"/>
      <c r="H10" s="89"/>
      <c r="I10" s="89"/>
      <c r="J10" s="77"/>
      <c r="K10" s="77"/>
      <c r="L10" s="89"/>
      <c r="M10" s="89"/>
      <c r="N10" s="89"/>
      <c r="O10" s="89"/>
      <c r="P10" s="89"/>
      <c r="Q10" s="89"/>
      <c r="R10" s="75"/>
    </row>
    <row r="11" spans="1:18" x14ac:dyDescent="0.2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85">
        <v>67.844696407961607</v>
      </c>
      <c r="G11" s="86">
        <v>65.892528093396194</v>
      </c>
      <c r="H11" s="87">
        <v>142.44145982080801</v>
      </c>
      <c r="I11" s="88">
        <v>136.85632583983599</v>
      </c>
      <c r="J11" s="87">
        <v>96.638975974495906</v>
      </c>
      <c r="K11" s="88">
        <v>90.178092951603901</v>
      </c>
      <c r="L11" s="85">
        <v>2.9626550552111302</v>
      </c>
      <c r="M11" s="86">
        <v>4.0810199650605199</v>
      </c>
      <c r="N11" s="86">
        <v>7.1645815645706898</v>
      </c>
      <c r="O11" s="86">
        <v>7.4956037803895201</v>
      </c>
      <c r="P11" s="86">
        <v>0.308891436877752</v>
      </c>
      <c r="Q11" s="86">
        <v>3.2806978798586499</v>
      </c>
      <c r="R11" s="76"/>
    </row>
    <row r="12" spans="1:18" x14ac:dyDescent="0.2">
      <c r="A12" s="40"/>
      <c r="B12" s="19"/>
      <c r="C12" s="41"/>
      <c r="D12" s="42"/>
      <c r="E12" s="1"/>
      <c r="F12" s="90"/>
      <c r="G12" s="90"/>
      <c r="H12" s="91"/>
      <c r="I12" s="91"/>
      <c r="J12" s="91"/>
      <c r="K12" s="91"/>
      <c r="L12" s="90"/>
      <c r="M12" s="90"/>
      <c r="N12" s="90"/>
      <c r="O12" s="90"/>
      <c r="P12" s="90"/>
      <c r="Q12" s="90"/>
      <c r="R12" s="75"/>
    </row>
    <row r="13" spans="1:18" x14ac:dyDescent="0.2">
      <c r="A13" s="43" t="s">
        <v>14</v>
      </c>
      <c r="B13" s="19"/>
      <c r="C13" s="7"/>
      <c r="D13" s="18"/>
      <c r="E13" s="1"/>
      <c r="F13" s="92"/>
      <c r="G13" s="92"/>
      <c r="H13" s="93"/>
      <c r="I13" s="93"/>
      <c r="J13" s="93"/>
      <c r="K13" s="93"/>
      <c r="L13" s="92"/>
      <c r="M13" s="92"/>
      <c r="N13" s="92"/>
      <c r="O13" s="92"/>
      <c r="P13" s="92"/>
      <c r="Q13" s="92"/>
      <c r="R13" s="75"/>
    </row>
    <row r="14" spans="1:18" x14ac:dyDescent="0.2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85">
        <v>60.663809965852202</v>
      </c>
      <c r="G14" s="86">
        <v>60.426868882309897</v>
      </c>
      <c r="H14" s="87">
        <v>120.606613828131</v>
      </c>
      <c r="I14" s="88">
        <v>117.87780139891299</v>
      </c>
      <c r="J14" s="87">
        <v>73.164567018946997</v>
      </c>
      <c r="K14" s="88">
        <v>71.229864492670998</v>
      </c>
      <c r="L14" s="85">
        <v>0.39211213144892498</v>
      </c>
      <c r="M14" s="86">
        <v>2.31495022543199</v>
      </c>
      <c r="N14" s="86">
        <v>2.7161395575518399</v>
      </c>
      <c r="O14" s="86">
        <v>3.0896142649350802</v>
      </c>
      <c r="P14" s="86">
        <v>0.36359885505041301</v>
      </c>
      <c r="Q14" s="86">
        <v>0.75713670171980096</v>
      </c>
      <c r="R14" s="76"/>
    </row>
    <row r="15" spans="1:18" x14ac:dyDescent="0.2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94">
        <v>67.481425128157696</v>
      </c>
      <c r="G15" s="95">
        <v>65.474531152710199</v>
      </c>
      <c r="H15" s="96">
        <v>115.273315638716</v>
      </c>
      <c r="I15" s="97">
        <v>116.32314521529101</v>
      </c>
      <c r="J15" s="96">
        <v>77.788076185485593</v>
      </c>
      <c r="K15" s="97">
        <v>76.162033951798506</v>
      </c>
      <c r="L15" s="94">
        <v>3.06515211352436</v>
      </c>
      <c r="M15" s="95">
        <v>-0.90251133996747601</v>
      </c>
      <c r="N15" s="95">
        <v>2.1349774281450702</v>
      </c>
      <c r="O15" s="95">
        <v>2.5735772515260802</v>
      </c>
      <c r="P15" s="95">
        <v>0.42943155657871401</v>
      </c>
      <c r="Q15" s="95">
        <v>3.50774640053569</v>
      </c>
      <c r="R15" s="76"/>
    </row>
    <row r="16" spans="1:18" x14ac:dyDescent="0.2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98">
        <v>66.487314294580401</v>
      </c>
      <c r="G16" s="99">
        <v>65.414250856260196</v>
      </c>
      <c r="H16" s="100">
        <v>139.426349633402</v>
      </c>
      <c r="I16" s="101">
        <v>132.62280759631099</v>
      </c>
      <c r="J16" s="100">
        <v>92.700835290221093</v>
      </c>
      <c r="K16" s="101">
        <v>86.754216053666397</v>
      </c>
      <c r="L16" s="98">
        <v>1.6404123325943101</v>
      </c>
      <c r="M16" s="99">
        <v>5.1299939734352096</v>
      </c>
      <c r="N16" s="99">
        <v>6.8545593598311001</v>
      </c>
      <c r="O16" s="99">
        <v>6.8891641211319996</v>
      </c>
      <c r="P16" s="99">
        <v>3.2384917881100997E-2</v>
      </c>
      <c r="Q16" s="99">
        <v>1.6733284966622399</v>
      </c>
      <c r="R16" s="76"/>
    </row>
    <row r="17" spans="1:18" x14ac:dyDescent="0.2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94">
        <v>74.893083369788002</v>
      </c>
      <c r="G17" s="95">
        <v>72.285550024507103</v>
      </c>
      <c r="H17" s="96">
        <v>216.51266412469801</v>
      </c>
      <c r="I17" s="97">
        <v>204.23403550251999</v>
      </c>
      <c r="J17" s="96">
        <v>162.15301004905899</v>
      </c>
      <c r="K17" s="97">
        <v>147.63169590024401</v>
      </c>
      <c r="L17" s="94">
        <v>3.6072677656833698</v>
      </c>
      <c r="M17" s="95">
        <v>6.0120383911359099</v>
      </c>
      <c r="N17" s="95">
        <v>9.8361764797632407</v>
      </c>
      <c r="O17" s="95">
        <v>10.4221786382882</v>
      </c>
      <c r="P17" s="95">
        <v>0.53352381456299502</v>
      </c>
      <c r="Q17" s="95">
        <v>4.1600372128313401</v>
      </c>
      <c r="R17" s="76"/>
    </row>
    <row r="18" spans="1:18" x14ac:dyDescent="0.2">
      <c r="A18" s="40"/>
      <c r="B18" s="19"/>
      <c r="C18" s="41"/>
      <c r="D18" s="42"/>
      <c r="E18" s="1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75"/>
    </row>
    <row r="19" spans="1:18" x14ac:dyDescent="0.2">
      <c r="A19" s="43" t="s">
        <v>19</v>
      </c>
      <c r="B19" s="19"/>
      <c r="C19" s="7"/>
      <c r="D19" s="18"/>
      <c r="E19" s="1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75"/>
    </row>
    <row r="20" spans="1:18" x14ac:dyDescent="0.2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85">
        <v>79.775639947525903</v>
      </c>
      <c r="G20" s="86">
        <v>75.078548320530402</v>
      </c>
      <c r="H20" s="87">
        <v>234.73427381780601</v>
      </c>
      <c r="I20" s="88">
        <v>218.11840758062701</v>
      </c>
      <c r="J20" s="87">
        <v>187.26076911433199</v>
      </c>
      <c r="K20" s="88">
        <v>163.760134031392</v>
      </c>
      <c r="L20" s="85">
        <v>6.2562366109456997</v>
      </c>
      <c r="M20" s="86">
        <v>7.6178193401842202</v>
      </c>
      <c r="N20" s="86">
        <v>14.350644753646201</v>
      </c>
      <c r="O20" s="86">
        <v>13.1472021448067</v>
      </c>
      <c r="P20" s="86">
        <v>-1.0524143623607001</v>
      </c>
      <c r="Q20" s="86">
        <v>5.1379807159481299</v>
      </c>
      <c r="R20" s="76"/>
    </row>
    <row r="21" spans="1:18" x14ac:dyDescent="0.2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94">
        <v>69.634209003774799</v>
      </c>
      <c r="G21" s="95">
        <v>69.014229440989098</v>
      </c>
      <c r="H21" s="96">
        <v>161.09790860496099</v>
      </c>
      <c r="I21" s="97">
        <v>153.259889066488</v>
      </c>
      <c r="J21" s="96">
        <v>112.179254378689</v>
      </c>
      <c r="K21" s="97">
        <v>105.77113148135101</v>
      </c>
      <c r="L21" s="94">
        <v>0.89833584727011195</v>
      </c>
      <c r="M21" s="95">
        <v>5.1142014953913</v>
      </c>
      <c r="N21" s="95">
        <v>6.05848004799613</v>
      </c>
      <c r="O21" s="95">
        <v>7.8989742787639603</v>
      </c>
      <c r="P21" s="95">
        <v>1.7353579175704901</v>
      </c>
      <c r="Q21" s="95">
        <v>2.6492831070925802</v>
      </c>
      <c r="R21" s="76"/>
    </row>
    <row r="22" spans="1:18" x14ac:dyDescent="0.2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98">
        <v>72.944329850595395</v>
      </c>
      <c r="G22" s="99">
        <v>69.733741181040301</v>
      </c>
      <c r="H22" s="100">
        <v>176.023686606382</v>
      </c>
      <c r="I22" s="101">
        <v>164.94203052862699</v>
      </c>
      <c r="J22" s="100">
        <v>128.39929857333701</v>
      </c>
      <c r="K22" s="101">
        <v>115.02024866758499</v>
      </c>
      <c r="L22" s="98">
        <v>4.6040677227109903</v>
      </c>
      <c r="M22" s="99">
        <v>6.7185156156008397</v>
      </c>
      <c r="N22" s="99">
        <v>11.631908347215001</v>
      </c>
      <c r="O22" s="99">
        <v>11.373411396081</v>
      </c>
      <c r="P22" s="99">
        <v>-0.23156188491374299</v>
      </c>
      <c r="Q22" s="99">
        <v>4.3618445717958299</v>
      </c>
      <c r="R22" s="76"/>
    </row>
    <row r="23" spans="1:18" x14ac:dyDescent="0.2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94">
        <v>75.329178885630398</v>
      </c>
      <c r="G23" s="95">
        <v>71.870445947708703</v>
      </c>
      <c r="H23" s="96">
        <v>176.244625835774</v>
      </c>
      <c r="I23" s="97">
        <v>170.740144166943</v>
      </c>
      <c r="J23" s="96">
        <v>132.76362947214</v>
      </c>
      <c r="K23" s="97">
        <v>122.711703024542</v>
      </c>
      <c r="L23" s="94">
        <v>4.8124550951558298</v>
      </c>
      <c r="M23" s="95">
        <v>3.2238942374613599</v>
      </c>
      <c r="N23" s="95">
        <v>8.1914977951103491</v>
      </c>
      <c r="O23" s="95">
        <v>10.0040647714582</v>
      </c>
      <c r="P23" s="95">
        <v>1.67533217793183</v>
      </c>
      <c r="Q23" s="95">
        <v>6.5684118818453303</v>
      </c>
      <c r="R23" s="76"/>
    </row>
    <row r="24" spans="1:18" x14ac:dyDescent="0.2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98">
        <v>63.3180046853603</v>
      </c>
      <c r="G24" s="99">
        <v>62.984927953561098</v>
      </c>
      <c r="H24" s="100">
        <v>101.32539149448201</v>
      </c>
      <c r="I24" s="101">
        <v>101.226198113207</v>
      </c>
      <c r="J24" s="100">
        <v>64.157216133936402</v>
      </c>
      <c r="K24" s="101">
        <v>63.757247951732801</v>
      </c>
      <c r="L24" s="98">
        <v>0.52881973929495596</v>
      </c>
      <c r="M24" s="99">
        <v>9.7991807579783805E-2</v>
      </c>
      <c r="N24" s="99">
        <v>0.62732974689611398</v>
      </c>
      <c r="O24" s="99">
        <v>1.6016408862567799</v>
      </c>
      <c r="P24" s="99">
        <v>0.96823710001180696</v>
      </c>
      <c r="Q24" s="99">
        <v>1.5021770682147999</v>
      </c>
      <c r="R24" s="76"/>
    </row>
    <row r="25" spans="1:18" x14ac:dyDescent="0.2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94">
        <v>79.527971065048504</v>
      </c>
      <c r="G25" s="95">
        <v>74.4860802565467</v>
      </c>
      <c r="H25" s="96">
        <v>145.12888256591901</v>
      </c>
      <c r="I25" s="97">
        <v>137.57584339131199</v>
      </c>
      <c r="J25" s="96">
        <v>115.418055734053</v>
      </c>
      <c r="K25" s="97">
        <v>102.474853122073</v>
      </c>
      <c r="L25" s="94">
        <v>6.7689033858895202</v>
      </c>
      <c r="M25" s="95">
        <v>5.4900911296790902</v>
      </c>
      <c r="N25" s="95">
        <v>12.6306134799338</v>
      </c>
      <c r="O25" s="95">
        <v>12.6306134799338</v>
      </c>
      <c r="P25" s="95">
        <v>0</v>
      </c>
      <c r="Q25" s="95">
        <v>6.7689033858895202</v>
      </c>
      <c r="R25" s="76"/>
    </row>
    <row r="26" spans="1:18" x14ac:dyDescent="0.2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98">
        <v>53.120249957777403</v>
      </c>
      <c r="G26" s="99">
        <v>52.436692234947898</v>
      </c>
      <c r="H26" s="100">
        <v>140.964535599713</v>
      </c>
      <c r="I26" s="101">
        <v>142.52842425456799</v>
      </c>
      <c r="J26" s="100">
        <v>74.880713662388104</v>
      </c>
      <c r="K26" s="101">
        <v>74.737191173689098</v>
      </c>
      <c r="L26" s="98">
        <v>1.30358665601305</v>
      </c>
      <c r="M26" s="99">
        <v>-1.0972468565720399</v>
      </c>
      <c r="N26" s="99">
        <v>0.19203623583521601</v>
      </c>
      <c r="O26" s="99">
        <v>-0.26486555807412898</v>
      </c>
      <c r="P26" s="99">
        <v>-0.45602605863192103</v>
      </c>
      <c r="Q26" s="99">
        <v>0.841615902532863</v>
      </c>
      <c r="R26" s="76"/>
    </row>
    <row r="27" spans="1:18" x14ac:dyDescent="0.2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94">
        <v>56.775204376887402</v>
      </c>
      <c r="G27" s="95">
        <v>57.578554455243498</v>
      </c>
      <c r="H27" s="96">
        <v>131.38670186630901</v>
      </c>
      <c r="I27" s="97">
        <v>128.199647876721</v>
      </c>
      <c r="J27" s="96">
        <v>74.595068508648893</v>
      </c>
      <c r="K27" s="97">
        <v>73.815504064128504</v>
      </c>
      <c r="L27" s="94">
        <v>-1.39522446500569</v>
      </c>
      <c r="M27" s="95">
        <v>2.4860083801889101</v>
      </c>
      <c r="N27" s="95">
        <v>1.0560985180607201</v>
      </c>
      <c r="O27" s="95">
        <v>1.9586703748850101</v>
      </c>
      <c r="P27" s="95">
        <v>0.89313942459690099</v>
      </c>
      <c r="Q27" s="95">
        <v>-0.51454634016738199</v>
      </c>
      <c r="R27" s="76"/>
    </row>
    <row r="28" spans="1:18" x14ac:dyDescent="0.2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98">
        <v>67.3924874399207</v>
      </c>
      <c r="G28" s="99">
        <v>64.261579454617603</v>
      </c>
      <c r="H28" s="100">
        <v>122.837665392167</v>
      </c>
      <c r="I28" s="101">
        <v>118.391005372691</v>
      </c>
      <c r="J28" s="100">
        <v>82.783358220908397</v>
      </c>
      <c r="K28" s="101">
        <v>76.079929984692996</v>
      </c>
      <c r="L28" s="98">
        <v>4.8721304578487601</v>
      </c>
      <c r="M28" s="99">
        <v>3.75591034595729</v>
      </c>
      <c r="N28" s="99">
        <v>8.8110336557409301</v>
      </c>
      <c r="O28" s="99">
        <v>7.6827645897147896</v>
      </c>
      <c r="P28" s="99">
        <v>-1.0369068541300499</v>
      </c>
      <c r="Q28" s="99">
        <v>3.78470414905911</v>
      </c>
      <c r="R28" s="76"/>
    </row>
    <row r="29" spans="1:18" x14ac:dyDescent="0.2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94">
        <v>64.384705597816904</v>
      </c>
      <c r="G29" s="95">
        <v>63.411916027804899</v>
      </c>
      <c r="H29" s="96">
        <v>100.485350473449</v>
      </c>
      <c r="I29" s="97">
        <v>97.478865716670796</v>
      </c>
      <c r="J29" s="96">
        <v>64.697197071265194</v>
      </c>
      <c r="K29" s="97">
        <v>61.813216473112</v>
      </c>
      <c r="L29" s="94">
        <v>1.5340800766615601</v>
      </c>
      <c r="M29" s="95">
        <v>3.08424265575441</v>
      </c>
      <c r="N29" s="95">
        <v>4.6656374845138</v>
      </c>
      <c r="O29" s="95">
        <v>6.5037269869048604</v>
      </c>
      <c r="P29" s="95">
        <v>1.75615373542536</v>
      </c>
      <c r="Q29" s="95">
        <v>3.3171746166576299</v>
      </c>
      <c r="R29" s="76"/>
    </row>
    <row r="30" spans="1:18" x14ac:dyDescent="0.2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98">
        <v>68.072005103597405</v>
      </c>
      <c r="G30" s="99">
        <v>69.851607355837203</v>
      </c>
      <c r="H30" s="100">
        <v>100.99382917121601</v>
      </c>
      <c r="I30" s="101">
        <v>96.603265379056197</v>
      </c>
      <c r="J30" s="100">
        <v>68.748524547749099</v>
      </c>
      <c r="K30" s="101">
        <v>67.478933625495699</v>
      </c>
      <c r="L30" s="98">
        <v>-2.5476897663558802</v>
      </c>
      <c r="M30" s="99">
        <v>4.5449434601745402</v>
      </c>
      <c r="N30" s="99">
        <v>1.8814626343971299</v>
      </c>
      <c r="O30" s="99">
        <v>1.8814626343971299</v>
      </c>
      <c r="P30" s="99">
        <v>0</v>
      </c>
      <c r="Q30" s="99">
        <v>-2.5476897663558802</v>
      </c>
      <c r="R30" s="76"/>
    </row>
    <row r="31" spans="1:18" x14ac:dyDescent="0.2">
      <c r="A31" s="19" t="s">
        <v>64</v>
      </c>
      <c r="B31" s="19" t="s">
        <v>64</v>
      </c>
      <c r="C31" s="45" t="s">
        <v>11</v>
      </c>
      <c r="D31" s="46" t="s">
        <v>12</v>
      </c>
      <c r="E31" s="19"/>
      <c r="F31" s="94">
        <v>71.066798742409205</v>
      </c>
      <c r="G31" s="95">
        <v>69.007063181015496</v>
      </c>
      <c r="H31" s="96">
        <v>191.883632052602</v>
      </c>
      <c r="I31" s="97">
        <v>188.63597322556899</v>
      </c>
      <c r="J31" s="96">
        <v>136.36555461044799</v>
      </c>
      <c r="K31" s="97">
        <v>130.172145225892</v>
      </c>
      <c r="L31" s="94">
        <v>2.9848184612503998</v>
      </c>
      <c r="M31" s="95">
        <v>1.7216540257405899</v>
      </c>
      <c r="N31" s="95">
        <v>4.75786073419017</v>
      </c>
      <c r="O31" s="95">
        <v>4.75786073419017</v>
      </c>
      <c r="P31" s="95">
        <v>0</v>
      </c>
      <c r="Q31" s="95">
        <v>2.9848184612503998</v>
      </c>
      <c r="R31" s="76"/>
    </row>
    <row r="32" spans="1:18" x14ac:dyDescent="0.2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98">
        <v>67.262640128117098</v>
      </c>
      <c r="G32" s="99">
        <v>67.403960365091194</v>
      </c>
      <c r="H32" s="100">
        <v>108.71528834543599</v>
      </c>
      <c r="I32" s="101">
        <v>112.980877625194</v>
      </c>
      <c r="J32" s="100">
        <v>73.124773164035602</v>
      </c>
      <c r="K32" s="101">
        <v>76.153585974618593</v>
      </c>
      <c r="L32" s="98">
        <v>-0.20966162256443199</v>
      </c>
      <c r="M32" s="99">
        <v>-3.7754966764458699</v>
      </c>
      <c r="N32" s="99">
        <v>-3.9772425314186002</v>
      </c>
      <c r="O32" s="99">
        <v>-1.6045871869914401</v>
      </c>
      <c r="P32" s="99">
        <v>2.4709302325581302</v>
      </c>
      <c r="Q32" s="99">
        <v>2.2560880175756899</v>
      </c>
      <c r="R32" s="76"/>
    </row>
    <row r="33" spans="1:18" x14ac:dyDescent="0.2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94">
        <v>64.800867073260306</v>
      </c>
      <c r="G33" s="95">
        <v>61.021199206407502</v>
      </c>
      <c r="H33" s="96">
        <v>93.473003768958094</v>
      </c>
      <c r="I33" s="97">
        <v>96.543152705652105</v>
      </c>
      <c r="J33" s="96">
        <v>60.571316921706199</v>
      </c>
      <c r="K33" s="97">
        <v>58.911789532662198</v>
      </c>
      <c r="L33" s="94">
        <v>6.1940242342138898</v>
      </c>
      <c r="M33" s="95">
        <v>-3.1800794263001202</v>
      </c>
      <c r="N33" s="95">
        <v>2.81696991758148</v>
      </c>
      <c r="O33" s="95">
        <v>2.81696991758148</v>
      </c>
      <c r="P33" s="95">
        <v>0</v>
      </c>
      <c r="Q33" s="95">
        <v>6.1940242342138898</v>
      </c>
      <c r="R33" s="76"/>
    </row>
    <row r="34" spans="1:18" x14ac:dyDescent="0.2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98">
        <v>66.640395189216605</v>
      </c>
      <c r="G34" s="99">
        <v>63.986301119877297</v>
      </c>
      <c r="H34" s="100">
        <v>97.957235134052794</v>
      </c>
      <c r="I34" s="101">
        <v>94.274573196817101</v>
      </c>
      <c r="J34" s="100">
        <v>65.279088609762994</v>
      </c>
      <c r="K34" s="101">
        <v>60.322812285194601</v>
      </c>
      <c r="L34" s="98">
        <v>4.1479098227086499</v>
      </c>
      <c r="M34" s="99">
        <v>3.9063151519630002</v>
      </c>
      <c r="N34" s="99">
        <v>8.2162554045658798</v>
      </c>
      <c r="O34" s="99">
        <v>6.0735613035891802</v>
      </c>
      <c r="P34" s="99">
        <v>-1.9800113143503599</v>
      </c>
      <c r="Q34" s="99">
        <v>2.0857694245595999</v>
      </c>
      <c r="R34" s="76"/>
    </row>
    <row r="35" spans="1:18" x14ac:dyDescent="0.2">
      <c r="A35" s="44" t="s">
        <v>63</v>
      </c>
      <c r="B35" s="44" t="s">
        <v>46</v>
      </c>
      <c r="C35" s="45" t="s">
        <v>11</v>
      </c>
      <c r="D35" s="46" t="s">
        <v>12</v>
      </c>
      <c r="E35" s="19"/>
      <c r="F35" s="94">
        <v>63.659747787777299</v>
      </c>
      <c r="G35" s="95">
        <v>62.806571506936599</v>
      </c>
      <c r="H35" s="96">
        <v>132.9102308308</v>
      </c>
      <c r="I35" s="97">
        <v>125.231485495971</v>
      </c>
      <c r="J35" s="96">
        <v>84.610317731040197</v>
      </c>
      <c r="K35" s="97">
        <v>78.653602487226294</v>
      </c>
      <c r="L35" s="94">
        <v>1.3584188093223899</v>
      </c>
      <c r="M35" s="95">
        <v>6.1316411798659196</v>
      </c>
      <c r="N35" s="95">
        <v>7.5733533562957698</v>
      </c>
      <c r="O35" s="95">
        <v>7.8362483698440801</v>
      </c>
      <c r="P35" s="95">
        <v>0.24438674201924501</v>
      </c>
      <c r="Q35" s="95">
        <v>1.6061253468127199</v>
      </c>
      <c r="R35" s="76"/>
    </row>
    <row r="36" spans="1:18" x14ac:dyDescent="0.2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98">
        <v>70.284308365226806</v>
      </c>
      <c r="G36" s="99">
        <v>73.553174935663407</v>
      </c>
      <c r="H36" s="100">
        <v>119.594083929447</v>
      </c>
      <c r="I36" s="101">
        <v>115.267014483319</v>
      </c>
      <c r="J36" s="100">
        <v>84.055874735540897</v>
      </c>
      <c r="K36" s="101">
        <v>84.782548806032594</v>
      </c>
      <c r="L36" s="98">
        <v>-4.44422225593358</v>
      </c>
      <c r="M36" s="99">
        <v>3.7539529114407402</v>
      </c>
      <c r="N36" s="99">
        <v>-0.85710335526035497</v>
      </c>
      <c r="O36" s="99">
        <v>-0.15813673698575201</v>
      </c>
      <c r="P36" s="99">
        <v>0.70500927643784705</v>
      </c>
      <c r="Q36" s="99">
        <v>-3.77054515866558</v>
      </c>
      <c r="R36" s="76"/>
    </row>
    <row r="37" spans="1:18" x14ac:dyDescent="0.2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94">
        <v>77.193036111599497</v>
      </c>
      <c r="G37" s="95">
        <v>74.229526769447403</v>
      </c>
      <c r="H37" s="96">
        <v>215.099016145007</v>
      </c>
      <c r="I37" s="97">
        <v>201.642634037682</v>
      </c>
      <c r="J37" s="96">
        <v>166.04146120851101</v>
      </c>
      <c r="K37" s="97">
        <v>149.67837301162001</v>
      </c>
      <c r="L37" s="94">
        <v>3.9923592014221199</v>
      </c>
      <c r="M37" s="95">
        <v>6.6733814361952302</v>
      </c>
      <c r="N37" s="95">
        <v>10.9321659954312</v>
      </c>
      <c r="O37" s="95">
        <v>11.063789353280599</v>
      </c>
      <c r="P37" s="95">
        <v>0.118652112007593</v>
      </c>
      <c r="Q37" s="95">
        <v>4.1157483319411297</v>
      </c>
      <c r="R37" s="76"/>
    </row>
    <row r="38" spans="1:18" x14ac:dyDescent="0.2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98">
        <v>79.249038396976502</v>
      </c>
      <c r="G38" s="99">
        <v>62.854002389486197</v>
      </c>
      <c r="H38" s="100">
        <v>119.998286845115</v>
      </c>
      <c r="I38" s="101">
        <v>113.30992008941401</v>
      </c>
      <c r="J38" s="100">
        <v>95.097488417599394</v>
      </c>
      <c r="K38" s="101">
        <v>71.219819880525606</v>
      </c>
      <c r="L38" s="98">
        <v>26.0843150542673</v>
      </c>
      <c r="M38" s="99">
        <v>5.90271950630859</v>
      </c>
      <c r="N38" s="99">
        <v>33.526718513371101</v>
      </c>
      <c r="O38" s="99">
        <v>33.051956847545803</v>
      </c>
      <c r="P38" s="99">
        <v>-0.35555555555555501</v>
      </c>
      <c r="Q38" s="99">
        <v>25.6360152674077</v>
      </c>
      <c r="R38" s="76"/>
    </row>
    <row r="39" spans="1:18" x14ac:dyDescent="0.2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94">
        <v>65.402517505160404</v>
      </c>
      <c r="G39" s="95">
        <v>63.973067888457301</v>
      </c>
      <c r="H39" s="96">
        <v>121.38544429022301</v>
      </c>
      <c r="I39" s="97">
        <v>121.43182447785</v>
      </c>
      <c r="J39" s="96">
        <v>79.389136450629906</v>
      </c>
      <c r="K39" s="97">
        <v>77.683663511407701</v>
      </c>
      <c r="L39" s="94">
        <v>2.2344553167209602</v>
      </c>
      <c r="M39" s="95">
        <v>-3.8194425412835901E-2</v>
      </c>
      <c r="N39" s="95">
        <v>2.19540745393879</v>
      </c>
      <c r="O39" s="95">
        <v>2.7664344242113401</v>
      </c>
      <c r="P39" s="95">
        <v>0.558759913482335</v>
      </c>
      <c r="Q39" s="95">
        <v>2.8057004707978099</v>
      </c>
      <c r="R39" s="76"/>
    </row>
    <row r="40" spans="1:18" x14ac:dyDescent="0.2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98">
        <v>67.010642751132096</v>
      </c>
      <c r="G40" s="99">
        <v>59.470979903317001</v>
      </c>
      <c r="H40" s="100">
        <v>136.758813474297</v>
      </c>
      <c r="I40" s="101">
        <v>128.190407247221</v>
      </c>
      <c r="J40" s="100">
        <v>91.642959927948894</v>
      </c>
      <c r="K40" s="101">
        <v>76.236091331975302</v>
      </c>
      <c r="L40" s="98">
        <v>12.677885684870899</v>
      </c>
      <c r="M40" s="99">
        <v>6.6841243514827804</v>
      </c>
      <c r="N40" s="99">
        <v>20.209415680669299</v>
      </c>
      <c r="O40" s="99">
        <v>15.2469534687812</v>
      </c>
      <c r="P40" s="99">
        <v>-4.1281809613572102</v>
      </c>
      <c r="Q40" s="99">
        <v>8.0263386603682907</v>
      </c>
      <c r="R40" s="76"/>
    </row>
    <row r="41" spans="1:18" x14ac:dyDescent="0.2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94">
        <v>64.416659206429699</v>
      </c>
      <c r="G41" s="95">
        <v>68.519548469492804</v>
      </c>
      <c r="H41" s="96">
        <v>132.630827053736</v>
      </c>
      <c r="I41" s="97">
        <v>131.594164474574</v>
      </c>
      <c r="J41" s="96">
        <v>85.436347865874794</v>
      </c>
      <c r="K41" s="97">
        <v>90.167727310179998</v>
      </c>
      <c r="L41" s="94">
        <v>-5.98791053751596</v>
      </c>
      <c r="M41" s="95">
        <v>0.78777245427394205</v>
      </c>
      <c r="N41" s="95">
        <v>-5.2473091930431401</v>
      </c>
      <c r="O41" s="95">
        <v>-1.88921574490386</v>
      </c>
      <c r="P41" s="95">
        <v>3.5440613026819898</v>
      </c>
      <c r="Q41" s="95">
        <v>-2.6560644550332899</v>
      </c>
      <c r="R41" s="76"/>
    </row>
    <row r="42" spans="1:18" x14ac:dyDescent="0.2">
      <c r="B42" s="19"/>
      <c r="C42" s="45"/>
      <c r="D42" s="46"/>
    </row>
    <row r="43" spans="1:18" x14ac:dyDescent="0.2">
      <c r="B43" s="19"/>
      <c r="C43" s="45"/>
      <c r="D43" s="46"/>
    </row>
    <row r="44" spans="1:18" x14ac:dyDescent="0.2">
      <c r="A44" s="37" t="s">
        <v>50</v>
      </c>
      <c r="B44" s="19" t="s">
        <v>50</v>
      </c>
      <c r="C44" s="45" t="s">
        <v>11</v>
      </c>
      <c r="D44" s="46" t="s">
        <v>12</v>
      </c>
      <c r="F44" s="85">
        <v>68.258407899412603</v>
      </c>
      <c r="G44" s="86">
        <v>66.558968355049402</v>
      </c>
      <c r="H44" s="87">
        <v>134.26610644769701</v>
      </c>
      <c r="I44" s="88">
        <v>131.840373160333</v>
      </c>
      <c r="J44" s="87">
        <v>91.647906609728906</v>
      </c>
      <c r="K44" s="88">
        <v>87.751592250965302</v>
      </c>
      <c r="L44" s="85">
        <v>2.55328408231594</v>
      </c>
      <c r="M44" s="86">
        <v>1.8399017153981301</v>
      </c>
      <c r="N44" s="86">
        <v>4.4401637153435898</v>
      </c>
      <c r="O44" s="86">
        <v>5.5077786309369996</v>
      </c>
      <c r="P44" s="86">
        <v>1.02222639032167</v>
      </c>
      <c r="Q44" s="86">
        <v>3.60161081634693</v>
      </c>
      <c r="R44" s="76"/>
    </row>
    <row r="45" spans="1:18" x14ac:dyDescent="0.2">
      <c r="A45" s="44" t="s">
        <v>51</v>
      </c>
      <c r="B45" s="19" t="s">
        <v>51</v>
      </c>
      <c r="C45" s="45" t="s">
        <v>11</v>
      </c>
      <c r="D45" s="46" t="s">
        <v>12</v>
      </c>
      <c r="F45" s="94">
        <v>65.345910363439103</v>
      </c>
      <c r="G45" s="95">
        <v>63.250018915987702</v>
      </c>
      <c r="H45" s="96">
        <v>125.381364004785</v>
      </c>
      <c r="I45" s="97">
        <v>119.950616476593</v>
      </c>
      <c r="J45" s="83">
        <v>81.931593735024805</v>
      </c>
      <c r="K45" s="84">
        <v>75.868787611288994</v>
      </c>
      <c r="L45" s="94">
        <v>3.3136613765053</v>
      </c>
      <c r="M45" s="95">
        <v>4.52748613363958</v>
      </c>
      <c r="N45" s="95">
        <v>7.9911730694819303</v>
      </c>
      <c r="O45" s="95">
        <v>7.9911730694819303</v>
      </c>
      <c r="P45" s="95">
        <v>0</v>
      </c>
      <c r="Q45" s="95">
        <v>3.3136613765053</v>
      </c>
      <c r="R45" s="76"/>
    </row>
    <row r="46" spans="1:18" x14ac:dyDescent="0.2">
      <c r="A46" s="44" t="s">
        <v>52</v>
      </c>
      <c r="B46" s="19" t="s">
        <v>52</v>
      </c>
      <c r="C46" s="45" t="s">
        <v>11</v>
      </c>
      <c r="D46" s="46" t="s">
        <v>12</v>
      </c>
      <c r="F46" s="98">
        <v>59.685126059671902</v>
      </c>
      <c r="G46" s="99">
        <v>58.966399597298498</v>
      </c>
      <c r="H46" s="100">
        <v>121.981221131852</v>
      </c>
      <c r="I46" s="101">
        <v>122.198229351924</v>
      </c>
      <c r="J46" s="100">
        <v>72.8046456016734</v>
      </c>
      <c r="K46" s="101">
        <v>72.055896220478999</v>
      </c>
      <c r="L46" s="98">
        <v>1.2188745917705599</v>
      </c>
      <c r="M46" s="99">
        <v>-0.177587041336425</v>
      </c>
      <c r="N46" s="99">
        <v>1.039122987109</v>
      </c>
      <c r="O46" s="99">
        <v>-3.7566221221620899</v>
      </c>
      <c r="P46" s="99">
        <v>-4.7464239271781503</v>
      </c>
      <c r="Q46" s="99">
        <v>-3.58540229067368</v>
      </c>
      <c r="R46" s="76"/>
    </row>
    <row r="47" spans="1:18" x14ac:dyDescent="0.2">
      <c r="A47" s="44" t="s">
        <v>53</v>
      </c>
      <c r="B47" s="19" t="s">
        <v>53</v>
      </c>
      <c r="C47" s="45" t="s">
        <v>11</v>
      </c>
      <c r="D47" s="46" t="s">
        <v>12</v>
      </c>
      <c r="F47" s="94">
        <v>60.491414465825201</v>
      </c>
      <c r="G47" s="95">
        <v>60.308061197398104</v>
      </c>
      <c r="H47" s="96">
        <v>120.372866119565</v>
      </c>
      <c r="I47" s="97">
        <v>117.64373596228199</v>
      </c>
      <c r="J47" s="96">
        <v>72.815249348779105</v>
      </c>
      <c r="K47" s="97">
        <v>70.948656279038801</v>
      </c>
      <c r="L47" s="94">
        <v>0.30402779460445001</v>
      </c>
      <c r="M47" s="95">
        <v>2.3198261556037498</v>
      </c>
      <c r="N47" s="95">
        <v>2.6309068665077402</v>
      </c>
      <c r="O47" s="95">
        <v>3.0031022849279498</v>
      </c>
      <c r="P47" s="95">
        <v>0.36265432098765399</v>
      </c>
      <c r="Q47" s="95">
        <v>0.66778468552624104</v>
      </c>
      <c r="R47" s="76"/>
    </row>
    <row r="48" spans="1:18" x14ac:dyDescent="0.2">
      <c r="A48" s="44" t="s">
        <v>54</v>
      </c>
      <c r="B48" s="19" t="s">
        <v>54</v>
      </c>
      <c r="C48" s="45" t="s">
        <v>11</v>
      </c>
      <c r="D48" s="46" t="s">
        <v>12</v>
      </c>
      <c r="F48" s="98">
        <v>73.865272981115396</v>
      </c>
      <c r="G48" s="99">
        <v>70.714498756230299</v>
      </c>
      <c r="H48" s="100">
        <v>169.33477520540399</v>
      </c>
      <c r="I48" s="101">
        <v>160.53402635204</v>
      </c>
      <c r="J48" s="100">
        <v>125.07959395743001</v>
      </c>
      <c r="K48" s="101">
        <v>113.520832068039</v>
      </c>
      <c r="L48" s="98">
        <v>4.4556268944881001</v>
      </c>
      <c r="M48" s="99">
        <v>5.4821703867720402</v>
      </c>
      <c r="N48" s="99">
        <v>10.1820623394148</v>
      </c>
      <c r="O48" s="99">
        <v>10.6546762756719</v>
      </c>
      <c r="P48" s="99">
        <v>0.428939090649127</v>
      </c>
      <c r="Q48" s="99">
        <v>4.9036779106211696</v>
      </c>
      <c r="R48" s="76"/>
    </row>
    <row r="49" spans="1:18" x14ac:dyDescent="0.2">
      <c r="A49" s="44" t="s">
        <v>55</v>
      </c>
      <c r="B49" s="19" t="s">
        <v>55</v>
      </c>
      <c r="C49" s="45" t="s">
        <v>11</v>
      </c>
      <c r="D49" s="46" t="s">
        <v>12</v>
      </c>
      <c r="F49" s="94">
        <v>65.418789842867099</v>
      </c>
      <c r="G49" s="95">
        <v>64.920161290322497</v>
      </c>
      <c r="H49" s="96">
        <v>122.62420846793999</v>
      </c>
      <c r="I49" s="97">
        <v>121.485981996082</v>
      </c>
      <c r="J49" s="96">
        <v>80.219273234121403</v>
      </c>
      <c r="K49" s="97">
        <v>78.868895456989193</v>
      </c>
      <c r="L49" s="94">
        <v>0.76806425405314205</v>
      </c>
      <c r="M49" s="95">
        <v>0.93692000768824202</v>
      </c>
      <c r="N49" s="95">
        <v>1.7121804094095101</v>
      </c>
      <c r="O49" s="95">
        <v>2.59368597295772</v>
      </c>
      <c r="P49" s="95">
        <v>0.86666666666666603</v>
      </c>
      <c r="Q49" s="95">
        <v>1.64138747758827</v>
      </c>
      <c r="R49" s="76"/>
    </row>
    <row r="50" spans="1:18" x14ac:dyDescent="0.2">
      <c r="A50" s="44" t="s">
        <v>56</v>
      </c>
      <c r="B50" s="19" t="s">
        <v>56</v>
      </c>
      <c r="C50" s="45" t="s">
        <v>11</v>
      </c>
      <c r="D50" s="46" t="s">
        <v>12</v>
      </c>
      <c r="F50" s="98">
        <v>65.909464505170206</v>
      </c>
      <c r="G50" s="99">
        <v>66.062049962703</v>
      </c>
      <c r="H50" s="100">
        <v>113.100054156769</v>
      </c>
      <c r="I50" s="101">
        <v>113.322947540643</v>
      </c>
      <c r="J50" s="100">
        <v>74.543640049784301</v>
      </c>
      <c r="K50" s="101">
        <v>74.863462223507696</v>
      </c>
      <c r="L50" s="98">
        <v>-0.230972937744093</v>
      </c>
      <c r="M50" s="99">
        <v>-0.19668865725018</v>
      </c>
      <c r="N50" s="99">
        <v>-0.42720729742441399</v>
      </c>
      <c r="O50" s="99">
        <v>-3.1761494272501198</v>
      </c>
      <c r="P50" s="99">
        <v>-2.76073619631901</v>
      </c>
      <c r="Q50" s="99">
        <v>-2.9853325805670998</v>
      </c>
      <c r="R50" s="76"/>
    </row>
    <row r="51" spans="1:18" x14ac:dyDescent="0.2">
      <c r="A51" s="44" t="s">
        <v>57</v>
      </c>
      <c r="B51" s="19" t="s">
        <v>57</v>
      </c>
      <c r="C51" s="45" t="s">
        <v>11</v>
      </c>
      <c r="D51" s="46" t="s">
        <v>12</v>
      </c>
      <c r="F51" s="94">
        <v>70.009521981475402</v>
      </c>
      <c r="G51" s="95">
        <v>59.7452191950509</v>
      </c>
      <c r="H51" s="96">
        <v>137.973731506967</v>
      </c>
      <c r="I51" s="97">
        <v>132.01470224877599</v>
      </c>
      <c r="J51" s="96">
        <v>96.594749888031998</v>
      </c>
      <c r="K51" s="97">
        <v>78.872473228225203</v>
      </c>
      <c r="L51" s="94">
        <v>17.180124074721999</v>
      </c>
      <c r="M51" s="95">
        <v>4.5139133419862203</v>
      </c>
      <c r="N51" s="95">
        <v>22.4695333294869</v>
      </c>
      <c r="O51" s="95">
        <v>19.2554385556729</v>
      </c>
      <c r="P51" s="95">
        <v>-2.6244035446489402</v>
      </c>
      <c r="Q51" s="95">
        <v>14.104844744880999</v>
      </c>
      <c r="R51" s="76"/>
    </row>
    <row r="52" spans="1:18" x14ac:dyDescent="0.2">
      <c r="A52" s="44" t="s">
        <v>58</v>
      </c>
      <c r="B52" s="19" t="s">
        <v>58</v>
      </c>
      <c r="C52" s="45" t="s">
        <v>11</v>
      </c>
      <c r="D52" s="46" t="s">
        <v>12</v>
      </c>
      <c r="F52" s="98">
        <v>62.165541385346302</v>
      </c>
      <c r="G52" s="99">
        <v>63.013120795684102</v>
      </c>
      <c r="H52" s="100">
        <v>99.650342249932905</v>
      </c>
      <c r="I52" s="101">
        <v>94.130783215304902</v>
      </c>
      <c r="J52" s="100">
        <v>61.948174752021302</v>
      </c>
      <c r="K52" s="101">
        <v>59.314744133383599</v>
      </c>
      <c r="L52" s="98">
        <v>-1.34508400732286</v>
      </c>
      <c r="M52" s="99">
        <v>5.8637130661105301</v>
      </c>
      <c r="N52" s="99">
        <v>4.4397571921001102</v>
      </c>
      <c r="O52" s="99">
        <v>11.2682340904136</v>
      </c>
      <c r="P52" s="99">
        <v>6.5381968341362597</v>
      </c>
      <c r="Q52" s="99">
        <v>5.10516858683014</v>
      </c>
      <c r="R52" s="76"/>
    </row>
    <row r="53" spans="1:18" x14ac:dyDescent="0.2">
      <c r="A53" s="44" t="s">
        <v>59</v>
      </c>
      <c r="B53" s="19" t="s">
        <v>59</v>
      </c>
      <c r="C53" s="45" t="s">
        <v>11</v>
      </c>
      <c r="D53" s="46" t="s">
        <v>12</v>
      </c>
      <c r="F53" s="94">
        <v>66.971560200414004</v>
      </c>
      <c r="G53" s="95">
        <v>68.893623907649101</v>
      </c>
      <c r="H53" s="96">
        <v>139.36391952569201</v>
      </c>
      <c r="I53" s="97">
        <v>126.79115113077199</v>
      </c>
      <c r="J53" s="96">
        <v>93.334191262805902</v>
      </c>
      <c r="K53" s="97">
        <v>87.351018808213695</v>
      </c>
      <c r="L53" s="94">
        <v>-2.7899007168087899</v>
      </c>
      <c r="M53" s="95">
        <v>9.9161244951173302</v>
      </c>
      <c r="N53" s="95">
        <v>6.8495737499395997</v>
      </c>
      <c r="O53" s="95">
        <v>7.1771504810570299</v>
      </c>
      <c r="P53" s="95">
        <v>0.30657748049052302</v>
      </c>
      <c r="Q53" s="95">
        <v>-2.4918764436440499</v>
      </c>
      <c r="R53" s="76"/>
    </row>
    <row r="54" spans="1:18" x14ac:dyDescent="0.2">
      <c r="A54" s="82" t="s">
        <v>66</v>
      </c>
      <c r="B54" s="19" t="s">
        <v>72</v>
      </c>
      <c r="C54" s="45" t="s">
        <v>11</v>
      </c>
      <c r="D54" s="46" t="s">
        <v>12</v>
      </c>
      <c r="F54" s="98">
        <v>70.672075753408507</v>
      </c>
      <c r="G54" s="99">
        <v>66.861812895367507</v>
      </c>
      <c r="H54" s="100">
        <v>360.47072414416101</v>
      </c>
      <c r="I54" s="101">
        <v>342.87764926250202</v>
      </c>
      <c r="J54" s="100">
        <v>254.75214323602199</v>
      </c>
      <c r="K54" s="101">
        <v>229.25421230992799</v>
      </c>
      <c r="L54" s="98">
        <v>5.6987130516542202</v>
      </c>
      <c r="M54" s="99">
        <v>5.1310066198542001</v>
      </c>
      <c r="N54" s="99">
        <v>11.122121015435299</v>
      </c>
      <c r="O54" s="99">
        <v>11.122121015435299</v>
      </c>
      <c r="P54" s="99">
        <v>0</v>
      </c>
      <c r="Q54" s="99">
        <v>5.6987130516542202</v>
      </c>
    </row>
    <row r="55" spans="1:18" x14ac:dyDescent="0.2">
      <c r="A55" s="19" t="s">
        <v>67</v>
      </c>
      <c r="B55" t="s">
        <v>73</v>
      </c>
      <c r="C55" s="45" t="s">
        <v>11</v>
      </c>
      <c r="D55" s="46" t="s">
        <v>12</v>
      </c>
      <c r="F55" s="94">
        <v>75.185156671029304</v>
      </c>
      <c r="G55" s="95">
        <v>71.693864923684799</v>
      </c>
      <c r="H55" s="96">
        <v>216.12419133617001</v>
      </c>
      <c r="I55" s="97">
        <v>202.24704357300999</v>
      </c>
      <c r="J55" s="96">
        <v>162.493311860094</v>
      </c>
      <c r="K55" s="97">
        <v>144.99872223137899</v>
      </c>
      <c r="L55" s="94">
        <v>4.8697217691651096</v>
      </c>
      <c r="M55" s="95">
        <v>6.8614836182514001</v>
      </c>
      <c r="N55" s="95">
        <v>12.065340548862199</v>
      </c>
      <c r="O55" s="95">
        <v>13.015609488567801</v>
      </c>
      <c r="P55" s="95">
        <v>0.84795971265644599</v>
      </c>
      <c r="Q55" s="95">
        <v>5.7589747605425403</v>
      </c>
    </row>
    <row r="56" spans="1:18" x14ac:dyDescent="0.2">
      <c r="A56" s="82" t="s">
        <v>68</v>
      </c>
      <c r="B56" t="s">
        <v>74</v>
      </c>
      <c r="C56" s="45" t="s">
        <v>11</v>
      </c>
      <c r="D56" s="46" t="s">
        <v>12</v>
      </c>
      <c r="F56" s="98">
        <v>72.053796603326305</v>
      </c>
      <c r="G56" s="99">
        <v>70.357443782225204</v>
      </c>
      <c r="H56" s="100">
        <v>160.083699800798</v>
      </c>
      <c r="I56" s="101">
        <v>155.353134417935</v>
      </c>
      <c r="J56" s="100">
        <v>115.346383449546</v>
      </c>
      <c r="K56" s="101">
        <v>109.30249421202301</v>
      </c>
      <c r="L56" s="98">
        <v>2.4110495349316601</v>
      </c>
      <c r="M56" s="99">
        <v>3.04504019219651</v>
      </c>
      <c r="N56" s="99">
        <v>5.5295071545206103</v>
      </c>
      <c r="O56" s="99">
        <v>5.5706011993627103</v>
      </c>
      <c r="P56" s="99">
        <v>3.8940809968847301E-2</v>
      </c>
      <c r="Q56" s="99">
        <v>2.45092922711815</v>
      </c>
    </row>
    <row r="57" spans="1:18" x14ac:dyDescent="0.2">
      <c r="A57" s="19" t="s">
        <v>69</v>
      </c>
      <c r="B57" t="s">
        <v>75</v>
      </c>
      <c r="C57" s="45" t="s">
        <v>11</v>
      </c>
      <c r="D57" s="46" t="s">
        <v>12</v>
      </c>
      <c r="F57" s="94">
        <v>71.224534533304706</v>
      </c>
      <c r="G57" s="95">
        <v>69.729289497595204</v>
      </c>
      <c r="H57" s="96">
        <v>130.403247572727</v>
      </c>
      <c r="I57" s="97">
        <v>127.39937967398799</v>
      </c>
      <c r="J57" s="96">
        <v>92.879106099988505</v>
      </c>
      <c r="K57" s="97">
        <v>88.834682271015794</v>
      </c>
      <c r="L57" s="94">
        <v>2.1443571940612198</v>
      </c>
      <c r="M57" s="95">
        <v>2.3578355769286801</v>
      </c>
      <c r="N57" s="95">
        <v>4.5527531878079097</v>
      </c>
      <c r="O57" s="95">
        <v>5.7265273948147897</v>
      </c>
      <c r="P57" s="95">
        <v>1.1226621693055101</v>
      </c>
      <c r="Q57" s="95">
        <v>3.2910932503592401</v>
      </c>
    </row>
    <row r="58" spans="1:18" x14ac:dyDescent="0.2">
      <c r="A58" s="82" t="s">
        <v>70</v>
      </c>
      <c r="B58" t="s">
        <v>76</v>
      </c>
      <c r="C58" s="45" t="s">
        <v>11</v>
      </c>
      <c r="D58" s="46" t="s">
        <v>12</v>
      </c>
      <c r="F58" s="98">
        <v>64.758818278629207</v>
      </c>
      <c r="G58" s="99">
        <v>62.942564909520001</v>
      </c>
      <c r="H58" s="100">
        <v>93.486257299077494</v>
      </c>
      <c r="I58" s="101">
        <v>91.838135094339606</v>
      </c>
      <c r="J58" s="100">
        <v>60.540595479801297</v>
      </c>
      <c r="K58" s="101">
        <v>57.805277793447402</v>
      </c>
      <c r="L58" s="98">
        <v>2.8855725401721899</v>
      </c>
      <c r="M58" s="99">
        <v>1.7945945908471601</v>
      </c>
      <c r="N58" s="99">
        <v>4.7319514597402597</v>
      </c>
      <c r="O58" s="99">
        <v>4.6789348253151699</v>
      </c>
      <c r="P58" s="99">
        <v>-5.0621260929590399E-2</v>
      </c>
      <c r="Q58" s="99">
        <v>2.8334905660377299</v>
      </c>
    </row>
    <row r="59" spans="1:18" x14ac:dyDescent="0.2">
      <c r="A59" s="19" t="s">
        <v>71</v>
      </c>
      <c r="B59" t="s">
        <v>77</v>
      </c>
      <c r="C59" s="45" t="s">
        <v>11</v>
      </c>
      <c r="D59" s="46" t="s">
        <v>12</v>
      </c>
      <c r="F59" s="94">
        <v>55.638387548356903</v>
      </c>
      <c r="G59" s="95">
        <v>54.369230941989301</v>
      </c>
      <c r="H59" s="96">
        <v>68.723880483127999</v>
      </c>
      <c r="I59" s="97">
        <v>68.817531114082897</v>
      </c>
      <c r="J59" s="96">
        <v>38.2368589614724</v>
      </c>
      <c r="K59" s="97">
        <v>37.415562419991097</v>
      </c>
      <c r="L59" s="94">
        <v>2.3343287818835701</v>
      </c>
      <c r="M59" s="95">
        <v>-0.136085426836449</v>
      </c>
      <c r="N59" s="95">
        <v>2.19506667376052</v>
      </c>
      <c r="O59" s="95">
        <v>1.64958360727259</v>
      </c>
      <c r="P59" s="95">
        <v>-0.53376653515896899</v>
      </c>
      <c r="Q59" s="95">
        <v>1.7881023808663199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9"/>
  <sheetViews>
    <sheetView workbookViewId="0">
      <selection activeCell="R16" sqref="R16"/>
    </sheetView>
  </sheetViews>
  <sheetFormatPr defaultColWidth="8.85546875" defaultRowHeight="12.75" x14ac:dyDescent="0.2"/>
  <cols>
    <col min="1" max="1" width="33" customWidth="1"/>
    <col min="2" max="2" width="21.7109375" customWidth="1"/>
    <col min="12" max="12" width="12.140625" customWidth="1"/>
  </cols>
  <sheetData>
    <row r="1" spans="1:18" ht="25.5" x14ac:dyDescent="0.35">
      <c r="A1" s="47" t="s">
        <v>83</v>
      </c>
      <c r="B1" s="74" t="s">
        <v>60</v>
      </c>
      <c r="D1" s="50"/>
      <c r="E1" s="1"/>
      <c r="F1" s="113" t="s">
        <v>82</v>
      </c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</row>
    <row r="2" spans="1:18" ht="25.5" x14ac:dyDescent="0.3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x14ac:dyDescent="0.2">
      <c r="A6" s="2"/>
      <c r="B6" s="31"/>
      <c r="C6" s="114" t="s">
        <v>0</v>
      </c>
      <c r="D6" s="115"/>
      <c r="E6" s="32"/>
      <c r="F6" s="113" t="s">
        <v>82</v>
      </c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</row>
    <row r="7" spans="1:18" x14ac:dyDescent="0.2">
      <c r="A7" s="4"/>
      <c r="B7" s="33"/>
      <c r="C7" s="3"/>
      <c r="D7" s="17"/>
      <c r="E7" s="34"/>
      <c r="F7" s="116" t="s">
        <v>1</v>
      </c>
      <c r="G7" s="117"/>
      <c r="H7" s="116" t="s">
        <v>2</v>
      </c>
      <c r="I7" s="117"/>
      <c r="J7" s="116" t="s">
        <v>3</v>
      </c>
      <c r="K7" s="117"/>
      <c r="L7" s="67" t="s">
        <v>79</v>
      </c>
      <c r="M7" s="68"/>
      <c r="N7" s="68"/>
      <c r="O7" s="68"/>
      <c r="P7" s="68"/>
      <c r="Q7" s="69"/>
    </row>
    <row r="8" spans="1:18" ht="22.5" x14ac:dyDescent="0.2">
      <c r="A8" s="6"/>
      <c r="B8" s="35"/>
      <c r="C8" s="5" t="s">
        <v>4</v>
      </c>
      <c r="D8" s="5" t="s">
        <v>5</v>
      </c>
      <c r="E8" s="36"/>
      <c r="F8" s="5">
        <v>2024</v>
      </c>
      <c r="G8" s="70">
        <v>2023</v>
      </c>
      <c r="H8" s="5">
        <v>2024</v>
      </c>
      <c r="I8" s="70">
        <v>2023</v>
      </c>
      <c r="J8" s="5">
        <v>2024</v>
      </c>
      <c r="K8" s="70">
        <v>2023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85">
        <v>64.350576834249594</v>
      </c>
      <c r="G9" s="86">
        <v>64.464832630012495</v>
      </c>
      <c r="H9" s="87">
        <v>159.38464593732101</v>
      </c>
      <c r="I9" s="88">
        <v>156.76356369827101</v>
      </c>
      <c r="J9" s="87">
        <v>102.564939045892</v>
      </c>
      <c r="K9" s="88">
        <v>101.057368962933</v>
      </c>
      <c r="L9" s="85">
        <v>-0.17723740387054601</v>
      </c>
      <c r="M9" s="86">
        <v>1.67199710010092</v>
      </c>
      <c r="N9" s="86">
        <v>1.49179629197737</v>
      </c>
      <c r="O9" s="86">
        <v>1.9820618021707299</v>
      </c>
      <c r="P9" s="86">
        <v>0.48305925021066698</v>
      </c>
      <c r="Q9" s="86">
        <v>0.30496568466589002</v>
      </c>
      <c r="R9" s="76"/>
    </row>
    <row r="10" spans="1:18" x14ac:dyDescent="0.2">
      <c r="A10" s="40"/>
      <c r="B10" s="19"/>
      <c r="C10" s="41"/>
      <c r="D10" s="42"/>
      <c r="E10" s="1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75"/>
    </row>
    <row r="11" spans="1:18" x14ac:dyDescent="0.2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85">
        <v>63.7099752339739</v>
      </c>
      <c r="G11" s="86">
        <v>63.552504603469799</v>
      </c>
      <c r="H11" s="87">
        <v>134.869878490334</v>
      </c>
      <c r="I11" s="88">
        <v>131.54019893067399</v>
      </c>
      <c r="J11" s="87">
        <v>85.9255661842828</v>
      </c>
      <c r="K11" s="88">
        <v>83.597090980830004</v>
      </c>
      <c r="L11" s="85">
        <v>0.24778036913993101</v>
      </c>
      <c r="M11" s="86">
        <v>2.5313019036980799</v>
      </c>
      <c r="N11" s="86">
        <v>2.7853543420390401</v>
      </c>
      <c r="O11" s="86">
        <v>3.3746855747525202</v>
      </c>
      <c r="P11" s="86">
        <v>0.57336109457030004</v>
      </c>
      <c r="Q11" s="86">
        <v>0.822562139946863</v>
      </c>
      <c r="R11" s="76"/>
    </row>
    <row r="12" spans="1:18" x14ac:dyDescent="0.2">
      <c r="A12" s="40"/>
      <c r="B12" s="19"/>
      <c r="C12" s="41"/>
      <c r="D12" s="42"/>
      <c r="E12" s="1"/>
      <c r="F12" s="90"/>
      <c r="G12" s="90"/>
      <c r="H12" s="91"/>
      <c r="I12" s="91"/>
      <c r="J12" s="91"/>
      <c r="K12" s="91"/>
      <c r="L12" s="90"/>
      <c r="M12" s="90"/>
      <c r="N12" s="90"/>
      <c r="O12" s="90"/>
      <c r="P12" s="90"/>
      <c r="Q12" s="90"/>
      <c r="R12" s="75"/>
    </row>
    <row r="13" spans="1:18" x14ac:dyDescent="0.2">
      <c r="A13" s="43" t="s">
        <v>14</v>
      </c>
      <c r="B13" s="19"/>
      <c r="C13" s="7"/>
      <c r="D13" s="18"/>
      <c r="E13" s="1"/>
      <c r="F13" s="92"/>
      <c r="G13" s="92"/>
      <c r="H13" s="93"/>
      <c r="I13" s="93"/>
      <c r="J13" s="93"/>
      <c r="K13" s="93"/>
      <c r="L13" s="92"/>
      <c r="M13" s="92"/>
      <c r="N13" s="92"/>
      <c r="O13" s="92"/>
      <c r="P13" s="92"/>
      <c r="Q13" s="92"/>
      <c r="R13" s="75"/>
    </row>
    <row r="14" spans="1:18" x14ac:dyDescent="0.2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85">
        <v>63.107757507092401</v>
      </c>
      <c r="G14" s="86">
        <v>63.597863678411201</v>
      </c>
      <c r="H14" s="87">
        <v>133.00411042314701</v>
      </c>
      <c r="I14" s="88">
        <v>132.999527111302</v>
      </c>
      <c r="J14" s="87">
        <v>83.935911480305606</v>
      </c>
      <c r="K14" s="88">
        <v>84.584857945177802</v>
      </c>
      <c r="L14" s="85">
        <v>-0.77063307314385998</v>
      </c>
      <c r="M14" s="86">
        <v>3.4461113845650798E-3</v>
      </c>
      <c r="N14" s="86">
        <v>-0.76721351863336196</v>
      </c>
      <c r="O14" s="86">
        <v>-0.21381173248900801</v>
      </c>
      <c r="P14" s="86">
        <v>0.55768038545231102</v>
      </c>
      <c r="Q14" s="86">
        <v>-0.21725035718428101</v>
      </c>
      <c r="R14" s="76"/>
    </row>
    <row r="15" spans="1:18" x14ac:dyDescent="0.2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94">
        <v>62.893447356655898</v>
      </c>
      <c r="G15" s="95">
        <v>64.197171266831305</v>
      </c>
      <c r="H15" s="96">
        <v>114.370901479829</v>
      </c>
      <c r="I15" s="97">
        <v>110.93246855149199</v>
      </c>
      <c r="J15" s="96">
        <v>71.931802713549502</v>
      </c>
      <c r="K15" s="97">
        <v>71.215506826525697</v>
      </c>
      <c r="L15" s="94">
        <v>-2.0308120816672202</v>
      </c>
      <c r="M15" s="95">
        <v>3.09957307651614</v>
      </c>
      <c r="N15" s="95">
        <v>1.0058144903309301</v>
      </c>
      <c r="O15" s="95">
        <v>1.8608731899636299</v>
      </c>
      <c r="P15" s="95">
        <v>0.84654403704110903</v>
      </c>
      <c r="Q15" s="95">
        <v>-1.2014597632069699</v>
      </c>
      <c r="R15" s="76"/>
    </row>
    <row r="16" spans="1:18" x14ac:dyDescent="0.2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98">
        <v>58.073223200257701</v>
      </c>
      <c r="G16" s="99">
        <v>58.038045491180903</v>
      </c>
      <c r="H16" s="100">
        <v>123.187313852131</v>
      </c>
      <c r="I16" s="101">
        <v>120.678755858315</v>
      </c>
      <c r="J16" s="100">
        <v>71.538843727750404</v>
      </c>
      <c r="K16" s="101">
        <v>70.039591223240606</v>
      </c>
      <c r="L16" s="98">
        <v>6.0611464047629703E-2</v>
      </c>
      <c r="M16" s="99">
        <v>2.07870720573281</v>
      </c>
      <c r="N16" s="99">
        <v>2.1405786046510999</v>
      </c>
      <c r="O16" s="99">
        <v>2.1962997725412499</v>
      </c>
      <c r="P16" s="99">
        <v>5.45534092829289E-2</v>
      </c>
      <c r="Q16" s="99">
        <v>0.115197938950613</v>
      </c>
      <c r="R16" s="76"/>
    </row>
    <row r="17" spans="1:18" x14ac:dyDescent="0.2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94">
        <v>69.693555232112701</v>
      </c>
      <c r="G17" s="95">
        <v>68.530384553126694</v>
      </c>
      <c r="H17" s="96">
        <v>188.43793320274199</v>
      </c>
      <c r="I17" s="97">
        <v>181.91366024049501</v>
      </c>
      <c r="J17" s="96">
        <v>131.329095054905</v>
      </c>
      <c r="K17" s="97">
        <v>124.66613091748</v>
      </c>
      <c r="L17" s="94">
        <v>1.6973065109305201</v>
      </c>
      <c r="M17" s="95">
        <v>3.5864667632004301</v>
      </c>
      <c r="N17" s="95">
        <v>5.3446466080151103</v>
      </c>
      <c r="O17" s="95">
        <v>6.2162614616634997</v>
      </c>
      <c r="P17" s="95">
        <v>0.82739359019509195</v>
      </c>
      <c r="Q17" s="95">
        <v>2.5387435064030099</v>
      </c>
      <c r="R17" s="76"/>
    </row>
    <row r="18" spans="1:18" x14ac:dyDescent="0.2">
      <c r="A18" s="40"/>
      <c r="B18" s="19"/>
      <c r="C18" s="41"/>
      <c r="D18" s="42"/>
      <c r="E18" s="1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75"/>
    </row>
    <row r="19" spans="1:18" x14ac:dyDescent="0.2">
      <c r="A19" s="43" t="s">
        <v>19</v>
      </c>
      <c r="B19" s="19"/>
      <c r="C19" s="7"/>
      <c r="D19" s="18"/>
      <c r="E19" s="1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75"/>
    </row>
    <row r="20" spans="1:18" x14ac:dyDescent="0.2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85">
        <v>74.756410831745598</v>
      </c>
      <c r="G20" s="86">
        <v>72.929933495001904</v>
      </c>
      <c r="H20" s="87">
        <v>199.74003247523899</v>
      </c>
      <c r="I20" s="88">
        <v>190.72543733578399</v>
      </c>
      <c r="J20" s="87">
        <v>149.31847927265201</v>
      </c>
      <c r="K20" s="88">
        <v>139.095934607039</v>
      </c>
      <c r="L20" s="85">
        <v>2.5044275364228801</v>
      </c>
      <c r="M20" s="86">
        <v>4.7264776347501503</v>
      </c>
      <c r="N20" s="86">
        <v>7.3492763785605799</v>
      </c>
      <c r="O20" s="86">
        <v>7.1847147534497298</v>
      </c>
      <c r="P20" s="86">
        <v>-0.15329551410345801</v>
      </c>
      <c r="Q20" s="86">
        <v>2.34729284725212</v>
      </c>
      <c r="R20" s="76"/>
    </row>
    <row r="21" spans="1:18" x14ac:dyDescent="0.2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94">
        <v>63.370410515776001</v>
      </c>
      <c r="G21" s="95">
        <v>64.4373694194271</v>
      </c>
      <c r="H21" s="96">
        <v>145.79506680447699</v>
      </c>
      <c r="I21" s="97">
        <v>136.81516995138401</v>
      </c>
      <c r="J21" s="96">
        <v>92.390932345747103</v>
      </c>
      <c r="K21" s="97">
        <v>88.160096483390902</v>
      </c>
      <c r="L21" s="94">
        <v>-1.6558076676070601</v>
      </c>
      <c r="M21" s="95">
        <v>6.5635242468239197</v>
      </c>
      <c r="N21" s="95">
        <v>4.7990372414726901</v>
      </c>
      <c r="O21" s="95">
        <v>9.8821920871749498</v>
      </c>
      <c r="P21" s="95">
        <v>4.8503831518889804</v>
      </c>
      <c r="Q21" s="95">
        <v>3.11426246814462</v>
      </c>
      <c r="R21" s="76"/>
    </row>
    <row r="22" spans="1:18" x14ac:dyDescent="0.2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98">
        <v>67.3552202401155</v>
      </c>
      <c r="G22" s="99">
        <v>67.888357991288103</v>
      </c>
      <c r="H22" s="100">
        <v>160.52490647867799</v>
      </c>
      <c r="I22" s="101">
        <v>155.28052907034899</v>
      </c>
      <c r="J22" s="100">
        <v>108.121904298953</v>
      </c>
      <c r="K22" s="101">
        <v>105.417401466044</v>
      </c>
      <c r="L22" s="98">
        <v>-0.78531543102141899</v>
      </c>
      <c r="M22" s="99">
        <v>3.3773567360487999</v>
      </c>
      <c r="N22" s="99">
        <v>2.5655184014185499</v>
      </c>
      <c r="O22" s="99">
        <v>2.6381426531218102</v>
      </c>
      <c r="P22" s="99">
        <v>7.0807667952334299E-2</v>
      </c>
      <c r="Q22" s="99">
        <v>-0.71506382661186096</v>
      </c>
      <c r="R22" s="76"/>
    </row>
    <row r="23" spans="1:18" x14ac:dyDescent="0.2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94">
        <v>69.987771339838702</v>
      </c>
      <c r="G23" s="95">
        <v>66.406001469353498</v>
      </c>
      <c r="H23" s="96">
        <v>162.358831002583</v>
      </c>
      <c r="I23" s="97">
        <v>157.68807010756001</v>
      </c>
      <c r="J23" s="96">
        <v>113.631327392123</v>
      </c>
      <c r="K23" s="97">
        <v>104.714342152621</v>
      </c>
      <c r="L23" s="94">
        <v>5.3937442267747002</v>
      </c>
      <c r="M23" s="95">
        <v>2.96202553042678</v>
      </c>
      <c r="N23" s="95">
        <v>8.5155338382444707</v>
      </c>
      <c r="O23" s="95">
        <v>9.7476033510393201</v>
      </c>
      <c r="P23" s="95">
        <v>1.13538538605117</v>
      </c>
      <c r="Q23" s="95">
        <v>6.5903693965376604</v>
      </c>
      <c r="R23" s="76"/>
    </row>
    <row r="24" spans="1:18" x14ac:dyDescent="0.2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98">
        <v>62.454503043997597</v>
      </c>
      <c r="G24" s="99">
        <v>64.654235567588898</v>
      </c>
      <c r="H24" s="100">
        <v>102.112143653028</v>
      </c>
      <c r="I24" s="101">
        <v>99.495534088713001</v>
      </c>
      <c r="J24" s="100">
        <v>63.773631866071803</v>
      </c>
      <c r="K24" s="101">
        <v>64.328076988947302</v>
      </c>
      <c r="L24" s="98">
        <v>-3.4023022687998501</v>
      </c>
      <c r="M24" s="99">
        <v>2.6298763942331802</v>
      </c>
      <c r="N24" s="99">
        <v>-0.86190221879430096</v>
      </c>
      <c r="O24" s="99">
        <v>-0.57642872821090196</v>
      </c>
      <c r="P24" s="99">
        <v>0.28795538443094698</v>
      </c>
      <c r="Q24" s="99">
        <v>-3.1241439969465299</v>
      </c>
      <c r="R24" s="76"/>
    </row>
    <row r="25" spans="1:18" x14ac:dyDescent="0.2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94">
        <v>74.460616181888895</v>
      </c>
      <c r="G25" s="95">
        <v>70.475772349199602</v>
      </c>
      <c r="H25" s="96">
        <v>132.20087728649901</v>
      </c>
      <c r="I25" s="97">
        <v>129.02667611358399</v>
      </c>
      <c r="J25" s="96">
        <v>98.437587825390096</v>
      </c>
      <c r="K25" s="97">
        <v>90.932546527548894</v>
      </c>
      <c r="L25" s="94">
        <v>5.6542038488699697</v>
      </c>
      <c r="M25" s="95">
        <v>2.460112333763</v>
      </c>
      <c r="N25" s="95">
        <v>8.25341594889513</v>
      </c>
      <c r="O25" s="95">
        <v>8.25341594889513</v>
      </c>
      <c r="P25" s="95">
        <v>0</v>
      </c>
      <c r="Q25" s="95">
        <v>5.6542038488699697</v>
      </c>
      <c r="R25" s="76"/>
    </row>
    <row r="26" spans="1:18" x14ac:dyDescent="0.2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98">
        <v>51.201746461001797</v>
      </c>
      <c r="G26" s="99">
        <v>52.151270378444899</v>
      </c>
      <c r="H26" s="100">
        <v>138.74758498483499</v>
      </c>
      <c r="I26" s="101">
        <v>143.98799225978399</v>
      </c>
      <c r="J26" s="100">
        <v>71.041186684698204</v>
      </c>
      <c r="K26" s="101">
        <v>75.091567155894495</v>
      </c>
      <c r="L26" s="98">
        <v>-1.8207110019616399</v>
      </c>
      <c r="M26" s="99">
        <v>-3.6394752039423799</v>
      </c>
      <c r="N26" s="99">
        <v>-5.3939218804521696</v>
      </c>
      <c r="O26" s="99">
        <v>-6.1505497902892703</v>
      </c>
      <c r="P26" s="99">
        <v>-0.79976670091005397</v>
      </c>
      <c r="Q26" s="99">
        <v>-2.6059162625582002</v>
      </c>
      <c r="R26" s="76"/>
    </row>
    <row r="27" spans="1:18" x14ac:dyDescent="0.2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94">
        <v>63.756388723618699</v>
      </c>
      <c r="G27" s="95">
        <v>62.439125295662201</v>
      </c>
      <c r="H27" s="96">
        <v>167.294831310772</v>
      </c>
      <c r="I27" s="97">
        <v>170.58367908735099</v>
      </c>
      <c r="J27" s="96">
        <v>106.661142965018</v>
      </c>
      <c r="K27" s="97">
        <v>106.51095711930201</v>
      </c>
      <c r="L27" s="94">
        <v>2.1096762994660598</v>
      </c>
      <c r="M27" s="95">
        <v>-1.92799674281561</v>
      </c>
      <c r="N27" s="95">
        <v>0.141005066312795</v>
      </c>
      <c r="O27" s="95">
        <v>1.0288446479454501</v>
      </c>
      <c r="P27" s="95">
        <v>0.88658944559697295</v>
      </c>
      <c r="Q27" s="95">
        <v>3.0149699124703599</v>
      </c>
      <c r="R27" s="76"/>
    </row>
    <row r="28" spans="1:18" x14ac:dyDescent="0.2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98">
        <v>67.635231209589193</v>
      </c>
      <c r="G28" s="99">
        <v>69.513357207124599</v>
      </c>
      <c r="H28" s="100">
        <v>124.824682835104</v>
      </c>
      <c r="I28" s="101">
        <v>119.89228285756001</v>
      </c>
      <c r="J28" s="100">
        <v>84.425462842159604</v>
      </c>
      <c r="K28" s="101">
        <v>83.341150846552594</v>
      </c>
      <c r="L28" s="98">
        <v>-2.70182030187275</v>
      </c>
      <c r="M28" s="99">
        <v>4.1140262408748098</v>
      </c>
      <c r="N28" s="99">
        <v>1.30105234280173</v>
      </c>
      <c r="O28" s="99">
        <v>1.11226414836332</v>
      </c>
      <c r="P28" s="99">
        <v>-0.18636350765592799</v>
      </c>
      <c r="Q28" s="99">
        <v>-2.88314860244355</v>
      </c>
      <c r="R28" s="76"/>
    </row>
    <row r="29" spans="1:18" x14ac:dyDescent="0.2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94">
        <v>65.221372149681201</v>
      </c>
      <c r="G29" s="95">
        <v>65.701369848745102</v>
      </c>
      <c r="H29" s="96">
        <v>99.165521590496596</v>
      </c>
      <c r="I29" s="97">
        <v>97.018885296162907</v>
      </c>
      <c r="J29" s="96">
        <v>64.677113880710294</v>
      </c>
      <c r="K29" s="97">
        <v>63.742736651561799</v>
      </c>
      <c r="L29" s="94">
        <v>-0.73057487259239895</v>
      </c>
      <c r="M29" s="95">
        <v>2.212596328829</v>
      </c>
      <c r="N29" s="95">
        <v>1.4658567834262699</v>
      </c>
      <c r="O29" s="95">
        <v>2.8900857995518101</v>
      </c>
      <c r="P29" s="95">
        <v>1.40365346657001</v>
      </c>
      <c r="Q29" s="95">
        <v>0.66282385445258596</v>
      </c>
      <c r="R29" s="76"/>
    </row>
    <row r="30" spans="1:18" x14ac:dyDescent="0.2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98">
        <v>70.350104086527494</v>
      </c>
      <c r="G30" s="99">
        <v>73.1036321723074</v>
      </c>
      <c r="H30" s="100">
        <v>105.126414319877</v>
      </c>
      <c r="I30" s="101">
        <v>103.347508987821</v>
      </c>
      <c r="J30" s="100">
        <v>73.956541896467797</v>
      </c>
      <c r="K30" s="101">
        <v>75.5507828296996</v>
      </c>
      <c r="L30" s="98">
        <v>-3.7666091327578299</v>
      </c>
      <c r="M30" s="99">
        <v>1.72128515672783</v>
      </c>
      <c r="N30" s="99">
        <v>-2.1101580599441201</v>
      </c>
      <c r="O30" s="99">
        <v>-0.76855539552878005</v>
      </c>
      <c r="P30" s="99">
        <v>1.3705228630738699</v>
      </c>
      <c r="Q30" s="99">
        <v>-2.44770850901104</v>
      </c>
      <c r="R30" s="76"/>
    </row>
    <row r="31" spans="1:18" x14ac:dyDescent="0.2">
      <c r="A31" s="19" t="s">
        <v>64</v>
      </c>
      <c r="B31" s="19" t="s">
        <v>64</v>
      </c>
      <c r="C31" s="45" t="s">
        <v>11</v>
      </c>
      <c r="D31" s="46" t="s">
        <v>12</v>
      </c>
      <c r="E31" s="19"/>
      <c r="F31" s="94">
        <v>62.736279952216897</v>
      </c>
      <c r="G31" s="95">
        <v>60.7339328975021</v>
      </c>
      <c r="H31" s="96">
        <v>182.590768841705</v>
      </c>
      <c r="I31" s="97">
        <v>175.68545954545601</v>
      </c>
      <c r="J31" s="96">
        <v>114.550655907437</v>
      </c>
      <c r="K31" s="97">
        <v>106.700689111005</v>
      </c>
      <c r="L31" s="94">
        <v>3.29691649986533</v>
      </c>
      <c r="M31" s="95">
        <v>3.9304956221849698</v>
      </c>
      <c r="N31" s="95">
        <v>7.3569972807446096</v>
      </c>
      <c r="O31" s="95">
        <v>5.3266368838020703</v>
      </c>
      <c r="P31" s="95">
        <v>-1.89122316045504</v>
      </c>
      <c r="Q31" s="95">
        <v>1.3433412909839699</v>
      </c>
      <c r="R31" s="76"/>
    </row>
    <row r="32" spans="1:18" x14ac:dyDescent="0.2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98">
        <v>62.815285801077501</v>
      </c>
      <c r="G32" s="99">
        <v>65.042858935997003</v>
      </c>
      <c r="H32" s="100">
        <v>111.18959309695499</v>
      </c>
      <c r="I32" s="101">
        <v>110.996615782164</v>
      </c>
      <c r="J32" s="100">
        <v>69.844060684907603</v>
      </c>
      <c r="K32" s="101">
        <v>72.195372226923496</v>
      </c>
      <c r="L32" s="98">
        <v>-3.4247774027145801</v>
      </c>
      <c r="M32" s="99">
        <v>0.17385873743219199</v>
      </c>
      <c r="N32" s="99">
        <v>-3.2568729400346101</v>
      </c>
      <c r="O32" s="99">
        <v>-0.57894979121775003</v>
      </c>
      <c r="P32" s="99">
        <v>2.7680758625436699</v>
      </c>
      <c r="Q32" s="99">
        <v>-0.75150197680129804</v>
      </c>
      <c r="R32" s="76"/>
    </row>
    <row r="33" spans="1:18" x14ac:dyDescent="0.2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94">
        <v>59.441969637933099</v>
      </c>
      <c r="G33" s="95">
        <v>62.237179295048499</v>
      </c>
      <c r="H33" s="96">
        <v>96.003952934382298</v>
      </c>
      <c r="I33" s="97">
        <v>93.119234917242807</v>
      </c>
      <c r="J33" s="96">
        <v>57.0666405544711</v>
      </c>
      <c r="K33" s="97">
        <v>57.954785193621802</v>
      </c>
      <c r="L33" s="94">
        <v>-4.4912216279342703</v>
      </c>
      <c r="M33" s="95">
        <v>3.0978755567560698</v>
      </c>
      <c r="N33" s="95">
        <v>-1.53247852818972</v>
      </c>
      <c r="O33" s="95">
        <v>-1.53247852818972</v>
      </c>
      <c r="P33" s="95">
        <v>0</v>
      </c>
      <c r="Q33" s="95">
        <v>-4.4912216279342703</v>
      </c>
      <c r="R33" s="76"/>
    </row>
    <row r="34" spans="1:18" x14ac:dyDescent="0.2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98">
        <v>65.068088186205898</v>
      </c>
      <c r="G34" s="99">
        <v>66.4146652179749</v>
      </c>
      <c r="H34" s="100">
        <v>95.764955810967507</v>
      </c>
      <c r="I34" s="101">
        <v>90.669409938851601</v>
      </c>
      <c r="J34" s="100">
        <v>62.3124258985615</v>
      </c>
      <c r="K34" s="101">
        <v>60.217785066001497</v>
      </c>
      <c r="L34" s="98">
        <v>-2.0275296538038399</v>
      </c>
      <c r="M34" s="99">
        <v>5.6199173189198</v>
      </c>
      <c r="N34" s="99">
        <v>3.4784421749556098</v>
      </c>
      <c r="O34" s="99">
        <v>3.8340159060735299</v>
      </c>
      <c r="P34" s="99">
        <v>0.343621070866859</v>
      </c>
      <c r="Q34" s="99">
        <v>-1.69087560204552</v>
      </c>
      <c r="R34" s="76"/>
    </row>
    <row r="35" spans="1:18" x14ac:dyDescent="0.2">
      <c r="A35" s="44" t="s">
        <v>17</v>
      </c>
      <c r="B35" s="44" t="s">
        <v>46</v>
      </c>
      <c r="C35" s="45" t="s">
        <v>11</v>
      </c>
      <c r="D35" s="46" t="s">
        <v>12</v>
      </c>
      <c r="E35" s="19"/>
      <c r="F35" s="94">
        <v>56.433435259307501</v>
      </c>
      <c r="G35" s="95">
        <v>55.912202598702102</v>
      </c>
      <c r="H35" s="96">
        <v>120.707783353404</v>
      </c>
      <c r="I35" s="97">
        <v>117.11195310806301</v>
      </c>
      <c r="J35" s="96">
        <v>68.1195487716885</v>
      </c>
      <c r="K35" s="97">
        <v>65.479872489077593</v>
      </c>
      <c r="L35" s="94">
        <v>0.93223417497320504</v>
      </c>
      <c r="M35" s="95">
        <v>3.0704212080064299</v>
      </c>
      <c r="N35" s="95">
        <v>4.0312788987962902</v>
      </c>
      <c r="O35" s="95">
        <v>3.7135844500761701</v>
      </c>
      <c r="P35" s="95">
        <v>-0.30538358470934301</v>
      </c>
      <c r="Q35" s="95">
        <v>0.624003700122442</v>
      </c>
      <c r="R35" s="76"/>
    </row>
    <row r="36" spans="1:18" x14ac:dyDescent="0.2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98">
        <v>62.212237340008102</v>
      </c>
      <c r="G36" s="99">
        <v>62.616993182797501</v>
      </c>
      <c r="H36" s="100">
        <v>110.09589923518701</v>
      </c>
      <c r="I36" s="101">
        <v>109.07518632345</v>
      </c>
      <c r="J36" s="100">
        <v>68.493122133810999</v>
      </c>
      <c r="K36" s="101">
        <v>68.299601984278894</v>
      </c>
      <c r="L36" s="98">
        <v>-0.646399359368518</v>
      </c>
      <c r="M36" s="99">
        <v>0.93578837326938602</v>
      </c>
      <c r="N36" s="99">
        <v>0.28334008385100901</v>
      </c>
      <c r="O36" s="99">
        <v>0.120548617905179</v>
      </c>
      <c r="P36" s="99">
        <v>-0.16233151569314799</v>
      </c>
      <c r="Q36" s="99">
        <v>-0.807681565184173</v>
      </c>
      <c r="R36" s="76"/>
    </row>
    <row r="37" spans="1:18" x14ac:dyDescent="0.2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94">
        <v>65.818822972952901</v>
      </c>
      <c r="G37" s="95">
        <v>65.878528047952003</v>
      </c>
      <c r="H37" s="96">
        <v>173.14927563626699</v>
      </c>
      <c r="I37" s="97">
        <v>166.91972949664</v>
      </c>
      <c r="J37" s="96">
        <v>113.964815209984</v>
      </c>
      <c r="K37" s="97">
        <v>109.96426081401</v>
      </c>
      <c r="L37" s="94">
        <v>-9.0629036149200898E-2</v>
      </c>
      <c r="M37" s="95">
        <v>3.7320610082535999</v>
      </c>
      <c r="N37" s="95">
        <v>3.6380496411841201</v>
      </c>
      <c r="O37" s="95">
        <v>3.2025117158559402</v>
      </c>
      <c r="P37" s="95">
        <v>-0.420249056052379</v>
      </c>
      <c r="Q37" s="95">
        <v>-0.510497224532653</v>
      </c>
      <c r="R37" s="76"/>
    </row>
    <row r="38" spans="1:18" x14ac:dyDescent="0.2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98">
        <v>59.854617577301497</v>
      </c>
      <c r="G38" s="99">
        <v>58.754044834307898</v>
      </c>
      <c r="H38" s="100">
        <v>110.40863652056299</v>
      </c>
      <c r="I38" s="101">
        <v>108.66609334681399</v>
      </c>
      <c r="J38" s="100">
        <v>66.084667161696402</v>
      </c>
      <c r="K38" s="101">
        <v>63.845725204678303</v>
      </c>
      <c r="L38" s="98">
        <v>1.87318634163368</v>
      </c>
      <c r="M38" s="99">
        <v>1.60357579819117</v>
      </c>
      <c r="N38" s="99">
        <v>3.5068001026543199</v>
      </c>
      <c r="O38" s="99">
        <v>3.2553471794029898</v>
      </c>
      <c r="P38" s="99">
        <v>-0.242933723196881</v>
      </c>
      <c r="Q38" s="99">
        <v>1.6257020171146599</v>
      </c>
      <c r="R38" s="76"/>
    </row>
    <row r="39" spans="1:18" x14ac:dyDescent="0.2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94">
        <v>56.167885261847601</v>
      </c>
      <c r="G39" s="95">
        <v>57.806029876415899</v>
      </c>
      <c r="H39" s="96">
        <v>107.687589837096</v>
      </c>
      <c r="I39" s="97">
        <v>109.07675664386799</v>
      </c>
      <c r="J39" s="96">
        <v>60.485841900949303</v>
      </c>
      <c r="K39" s="97">
        <v>63.052942533780303</v>
      </c>
      <c r="L39" s="94">
        <v>-2.8338645952168502</v>
      </c>
      <c r="M39" s="95">
        <v>-1.2735681271750701</v>
      </c>
      <c r="N39" s="95">
        <v>-4.0713415261399399</v>
      </c>
      <c r="O39" s="95">
        <v>-3.5220781935938001</v>
      </c>
      <c r="P39" s="95">
        <v>0.57257480849251896</v>
      </c>
      <c r="Q39" s="95">
        <v>-2.2775157815033298</v>
      </c>
      <c r="R39" s="76"/>
    </row>
    <row r="40" spans="1:18" x14ac:dyDescent="0.2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98">
        <v>55.815874394508903</v>
      </c>
      <c r="G40" s="99">
        <v>55.057833527687599</v>
      </c>
      <c r="H40" s="100">
        <v>117.144557783547</v>
      </c>
      <c r="I40" s="101">
        <v>116.421095338679</v>
      </c>
      <c r="J40" s="100">
        <v>65.385259232467902</v>
      </c>
      <c r="K40" s="101">
        <v>64.098932862680797</v>
      </c>
      <c r="L40" s="98">
        <v>1.3768083817539001</v>
      </c>
      <c r="M40" s="99">
        <v>0.62141868942498002</v>
      </c>
      <c r="N40" s="99">
        <v>2.00678281578067</v>
      </c>
      <c r="O40" s="99">
        <v>2.7547704009525802</v>
      </c>
      <c r="P40" s="99">
        <v>0.73327240064294397</v>
      </c>
      <c r="Q40" s="99">
        <v>2.1201765382699902</v>
      </c>
      <c r="R40" s="76"/>
    </row>
    <row r="41" spans="1:18" x14ac:dyDescent="0.2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94">
        <v>57.792393892846398</v>
      </c>
      <c r="G41" s="95">
        <v>58.060835350773601</v>
      </c>
      <c r="H41" s="96">
        <v>122.804921850472</v>
      </c>
      <c r="I41" s="97">
        <v>120.178015797526</v>
      </c>
      <c r="J41" s="96">
        <v>70.9719041556272</v>
      </c>
      <c r="K41" s="97">
        <v>69.776359880028807</v>
      </c>
      <c r="L41" s="94">
        <v>-0.46234515281320199</v>
      </c>
      <c r="M41" s="95">
        <v>2.1858457518312799</v>
      </c>
      <c r="N41" s="95">
        <v>1.7133944471365099</v>
      </c>
      <c r="O41" s="95">
        <v>2.9996019902629301</v>
      </c>
      <c r="P41" s="95">
        <v>1.26454096839221</v>
      </c>
      <c r="Q41" s="95">
        <v>0.79634927170631598</v>
      </c>
      <c r="R41" s="76"/>
    </row>
    <row r="42" spans="1:18" x14ac:dyDescent="0.2">
      <c r="B42" s="19"/>
      <c r="C42" s="45"/>
      <c r="D42" s="46"/>
      <c r="F42" s="78"/>
      <c r="G42" s="79"/>
      <c r="H42" s="80"/>
      <c r="I42" s="81"/>
      <c r="J42" s="80"/>
      <c r="K42" s="81"/>
      <c r="L42" s="78"/>
      <c r="M42" s="79"/>
      <c r="N42" s="79"/>
      <c r="O42" s="79"/>
      <c r="P42" s="79"/>
      <c r="Q42" s="79"/>
    </row>
    <row r="43" spans="1:18" x14ac:dyDescent="0.2">
      <c r="B43" s="19"/>
      <c r="C43" s="45"/>
      <c r="D43" s="46"/>
    </row>
    <row r="44" spans="1:18" x14ac:dyDescent="0.2">
      <c r="A44" s="37" t="s">
        <v>50</v>
      </c>
      <c r="B44" s="19" t="s">
        <v>50</v>
      </c>
      <c r="C44" s="45" t="s">
        <v>11</v>
      </c>
      <c r="D44" s="46" t="s">
        <v>12</v>
      </c>
      <c r="F44" s="85">
        <v>62.408565649789097</v>
      </c>
      <c r="G44" s="86">
        <v>63.276446625296202</v>
      </c>
      <c r="H44" s="87">
        <v>124.754899302399</v>
      </c>
      <c r="I44" s="88">
        <v>120.513592050733</v>
      </c>
      <c r="J44" s="87">
        <v>77.857743232466404</v>
      </c>
      <c r="K44" s="88">
        <v>76.256718750209899</v>
      </c>
      <c r="L44" s="85">
        <v>-1.37157034219447</v>
      </c>
      <c r="M44" s="86">
        <v>3.5193600817077502</v>
      </c>
      <c r="N44" s="86">
        <v>2.09951924039754</v>
      </c>
      <c r="O44" s="86">
        <v>2.91667808834986</v>
      </c>
      <c r="P44" s="86">
        <v>0.80035523578547896</v>
      </c>
      <c r="Q44" s="86">
        <v>-0.58219254145523103</v>
      </c>
    </row>
    <row r="45" spans="1:18" x14ac:dyDescent="0.2">
      <c r="A45" s="44" t="s">
        <v>51</v>
      </c>
      <c r="B45" s="19" t="s">
        <v>51</v>
      </c>
      <c r="C45" s="45" t="s">
        <v>11</v>
      </c>
      <c r="D45" s="46" t="s">
        <v>12</v>
      </c>
      <c r="F45" s="94">
        <v>59.835757787745301</v>
      </c>
      <c r="G45" s="95">
        <v>60.845232706472899</v>
      </c>
      <c r="H45" s="96">
        <v>120.282357307727</v>
      </c>
      <c r="I45" s="97">
        <v>118.52956149398</v>
      </c>
      <c r="J45" s="96">
        <v>71.971859980041899</v>
      </c>
      <c r="K45" s="97">
        <v>72.119587516974605</v>
      </c>
      <c r="L45" s="94">
        <v>-1.6590862978493099</v>
      </c>
      <c r="M45" s="95">
        <v>1.4787836820228499</v>
      </c>
      <c r="N45" s="95">
        <v>-0.20483691326973499</v>
      </c>
      <c r="O45" s="95">
        <v>-0.20483691326973499</v>
      </c>
      <c r="P45" s="95">
        <v>0</v>
      </c>
      <c r="Q45" s="95">
        <v>-1.6590862978493099</v>
      </c>
    </row>
    <row r="46" spans="1:18" x14ac:dyDescent="0.2">
      <c r="A46" s="44" t="s">
        <v>52</v>
      </c>
      <c r="B46" s="19" t="s">
        <v>52</v>
      </c>
      <c r="C46" s="45" t="s">
        <v>11</v>
      </c>
      <c r="D46" s="46" t="s">
        <v>12</v>
      </c>
      <c r="F46" s="98">
        <v>56.911122340126802</v>
      </c>
      <c r="G46" s="99">
        <v>56.684281094723502</v>
      </c>
      <c r="H46" s="100">
        <v>128.75216644107701</v>
      </c>
      <c r="I46" s="101">
        <v>134.838322086174</v>
      </c>
      <c r="J46" s="100">
        <v>73.274302958845595</v>
      </c>
      <c r="K46" s="101">
        <v>76.432133514735597</v>
      </c>
      <c r="L46" s="98">
        <v>0.40018368588685199</v>
      </c>
      <c r="M46" s="99">
        <v>-4.5136690748840396</v>
      </c>
      <c r="N46" s="99">
        <v>-4.1315483562697901</v>
      </c>
      <c r="O46" s="99">
        <v>-6.4774105790371399</v>
      </c>
      <c r="P46" s="99">
        <v>-2.4469595393958499</v>
      </c>
      <c r="Q46" s="99">
        <v>-2.0565681863859102</v>
      </c>
    </row>
    <row r="47" spans="1:18" x14ac:dyDescent="0.2">
      <c r="A47" s="44" t="s">
        <v>53</v>
      </c>
      <c r="B47" s="19" t="s">
        <v>53</v>
      </c>
      <c r="C47" s="45" t="s">
        <v>11</v>
      </c>
      <c r="D47" s="46" t="s">
        <v>12</v>
      </c>
      <c r="F47" s="94">
        <v>63.009305772998204</v>
      </c>
      <c r="G47" s="95">
        <v>63.521568134830801</v>
      </c>
      <c r="H47" s="96">
        <v>132.67184903593599</v>
      </c>
      <c r="I47" s="97">
        <v>132.700495982283</v>
      </c>
      <c r="J47" s="96">
        <v>83.595611033743495</v>
      </c>
      <c r="K47" s="97">
        <v>84.293435970644595</v>
      </c>
      <c r="L47" s="94">
        <v>-0.80643846944281505</v>
      </c>
      <c r="M47" s="95">
        <v>-2.15876708941082E-2</v>
      </c>
      <c r="N47" s="95">
        <v>-0.82785204905417697</v>
      </c>
      <c r="O47" s="95">
        <v>-0.27622780793676799</v>
      </c>
      <c r="P47" s="95">
        <v>0.55622899424368799</v>
      </c>
      <c r="Q47" s="95">
        <v>-0.25469511978690301</v>
      </c>
    </row>
    <row r="48" spans="1:18" x14ac:dyDescent="0.2">
      <c r="A48" s="44" t="s">
        <v>54</v>
      </c>
      <c r="B48" s="19" t="s">
        <v>54</v>
      </c>
      <c r="C48" s="45" t="s">
        <v>11</v>
      </c>
      <c r="D48" s="46" t="s">
        <v>12</v>
      </c>
      <c r="F48" s="98">
        <v>69.3422562103231</v>
      </c>
      <c r="G48" s="99">
        <v>68.135352919448806</v>
      </c>
      <c r="H48" s="100">
        <v>152.65623080443399</v>
      </c>
      <c r="I48" s="101">
        <v>146.83405289636701</v>
      </c>
      <c r="J48" s="100">
        <v>105.855274685433</v>
      </c>
      <c r="K48" s="101">
        <v>100.04590014687</v>
      </c>
      <c r="L48" s="98">
        <v>1.7713319725533101</v>
      </c>
      <c r="M48" s="99">
        <v>3.9651414595062402</v>
      </c>
      <c r="N48" s="99">
        <v>5.8067092504887601</v>
      </c>
      <c r="O48" s="99">
        <v>6.7819086644542503</v>
      </c>
      <c r="P48" s="99">
        <v>0.92168012867386295</v>
      </c>
      <c r="Q48" s="99">
        <v>2.7093381160310499</v>
      </c>
    </row>
    <row r="49" spans="1:17" x14ac:dyDescent="0.2">
      <c r="A49" s="44" t="s">
        <v>55</v>
      </c>
      <c r="B49" s="19" t="s">
        <v>55</v>
      </c>
      <c r="C49" s="45" t="s">
        <v>11</v>
      </c>
      <c r="D49" s="46" t="s">
        <v>12</v>
      </c>
      <c r="F49" s="94">
        <v>56.526787923507797</v>
      </c>
      <c r="G49" s="95">
        <v>57.178532209623803</v>
      </c>
      <c r="H49" s="96">
        <v>107.903101172042</v>
      </c>
      <c r="I49" s="97">
        <v>108.739946741945</v>
      </c>
      <c r="J49" s="96">
        <v>60.994157162408698</v>
      </c>
      <c r="K49" s="97">
        <v>62.175905472570903</v>
      </c>
      <c r="L49" s="94">
        <v>-1.13984088246019</v>
      </c>
      <c r="M49" s="95">
        <v>-0.769584310987806</v>
      </c>
      <c r="N49" s="95">
        <v>-1.90065315684636</v>
      </c>
      <c r="O49" s="95">
        <v>-2.0845226442899198</v>
      </c>
      <c r="P49" s="95">
        <v>-0.187431918112097</v>
      </c>
      <c r="Q49" s="95">
        <v>-1.32513637494287</v>
      </c>
    </row>
    <row r="50" spans="1:17" x14ac:dyDescent="0.2">
      <c r="A50" s="44" t="s">
        <v>56</v>
      </c>
      <c r="B50" s="19" t="s">
        <v>56</v>
      </c>
      <c r="C50" s="45" t="s">
        <v>11</v>
      </c>
      <c r="D50" s="46" t="s">
        <v>12</v>
      </c>
      <c r="F50" s="98">
        <v>60.642504274082299</v>
      </c>
      <c r="G50" s="99">
        <v>59.8045409950075</v>
      </c>
      <c r="H50" s="100">
        <v>109.23313234544599</v>
      </c>
      <c r="I50" s="101">
        <v>107.701807167618</v>
      </c>
      <c r="J50" s="100">
        <v>66.241706951301396</v>
      </c>
      <c r="K50" s="101">
        <v>64.410571419922505</v>
      </c>
      <c r="L50" s="98">
        <v>1.40116998664815</v>
      </c>
      <c r="M50" s="99">
        <v>1.42181939012839</v>
      </c>
      <c r="N50" s="99">
        <v>2.8429114833353699</v>
      </c>
      <c r="O50" s="99">
        <v>1.50711716566276</v>
      </c>
      <c r="P50" s="99">
        <v>-1.29886863217505</v>
      </c>
      <c r="Q50" s="99">
        <v>8.4101997033068407E-2</v>
      </c>
    </row>
    <row r="51" spans="1:17" x14ac:dyDescent="0.2">
      <c r="A51" s="44" t="s">
        <v>57</v>
      </c>
      <c r="B51" s="19" t="s">
        <v>57</v>
      </c>
      <c r="C51" s="45" t="s">
        <v>11</v>
      </c>
      <c r="D51" s="46" t="s">
        <v>12</v>
      </c>
      <c r="F51" s="94">
        <v>56.164746914381404</v>
      </c>
      <c r="G51" s="95">
        <v>54.691497159127302</v>
      </c>
      <c r="H51" s="96">
        <v>121.301379461414</v>
      </c>
      <c r="I51" s="97">
        <v>121.37182091711099</v>
      </c>
      <c r="J51" s="96">
        <v>68.128612778157105</v>
      </c>
      <c r="K51" s="97">
        <v>66.380065988862896</v>
      </c>
      <c r="L51" s="94">
        <v>2.6937455212967398</v>
      </c>
      <c r="M51" s="95">
        <v>-5.8037734923994298E-2</v>
      </c>
      <c r="N51" s="95">
        <v>2.63414439748757</v>
      </c>
      <c r="O51" s="95">
        <v>2.9578663236232901</v>
      </c>
      <c r="P51" s="95">
        <v>0.315413479633053</v>
      </c>
      <c r="Q51" s="95">
        <v>3.0176554374109701</v>
      </c>
    </row>
    <row r="52" spans="1:17" x14ac:dyDescent="0.2">
      <c r="A52" s="44" t="s">
        <v>58</v>
      </c>
      <c r="B52" s="19" t="s">
        <v>58</v>
      </c>
      <c r="C52" s="45" t="s">
        <v>11</v>
      </c>
      <c r="D52" s="46" t="s">
        <v>12</v>
      </c>
      <c r="F52" s="98">
        <v>52.447577061499601</v>
      </c>
      <c r="G52" s="99">
        <v>54.460646367693499</v>
      </c>
      <c r="H52" s="100">
        <v>91.536270447796198</v>
      </c>
      <c r="I52" s="101">
        <v>89.889042923409306</v>
      </c>
      <c r="J52" s="100">
        <v>48.008555982330599</v>
      </c>
      <c r="K52" s="101">
        <v>48.9541537898222</v>
      </c>
      <c r="L52" s="98">
        <v>-3.6963742453636099</v>
      </c>
      <c r="M52" s="99">
        <v>1.8325120290694701</v>
      </c>
      <c r="N52" s="99">
        <v>-1.93159871897985</v>
      </c>
      <c r="O52" s="99">
        <v>2.65969046549134</v>
      </c>
      <c r="P52" s="99">
        <v>4.6817212522049898</v>
      </c>
      <c r="Q52" s="99">
        <v>0.81229306823515401</v>
      </c>
    </row>
    <row r="53" spans="1:17" x14ac:dyDescent="0.2">
      <c r="A53" s="44" t="s">
        <v>59</v>
      </c>
      <c r="B53" s="19" t="s">
        <v>59</v>
      </c>
      <c r="C53" s="45" t="s">
        <v>11</v>
      </c>
      <c r="D53" s="46" t="s">
        <v>12</v>
      </c>
      <c r="F53" s="94">
        <v>59.182496675743501</v>
      </c>
      <c r="G53" s="95">
        <v>58.873944328476497</v>
      </c>
      <c r="H53" s="96">
        <v>126.19022019093001</v>
      </c>
      <c r="I53" s="97">
        <v>119.18478040604199</v>
      </c>
      <c r="J53" s="96">
        <v>74.682522869610906</v>
      </c>
      <c r="K53" s="97">
        <v>70.168781264270805</v>
      </c>
      <c r="L53" s="94">
        <v>0.52408981729755699</v>
      </c>
      <c r="M53" s="95">
        <v>5.8777972833621401</v>
      </c>
      <c r="N53" s="95">
        <v>6.4326920377031902</v>
      </c>
      <c r="O53" s="95">
        <v>6.1370608211936801</v>
      </c>
      <c r="P53" s="95">
        <v>-0.27776354318350099</v>
      </c>
      <c r="Q53" s="95">
        <v>0.24487054366806599</v>
      </c>
    </row>
    <row r="54" spans="1:17" x14ac:dyDescent="0.2">
      <c r="A54" s="82" t="s">
        <v>66</v>
      </c>
      <c r="B54" s="19" t="s">
        <v>72</v>
      </c>
      <c r="C54" s="45" t="s">
        <v>11</v>
      </c>
      <c r="D54" s="46" t="s">
        <v>12</v>
      </c>
      <c r="F54" s="98">
        <v>61.333654047438799</v>
      </c>
      <c r="G54" s="99">
        <v>59.9492749627832</v>
      </c>
      <c r="H54" s="100">
        <v>315.950891764478</v>
      </c>
      <c r="I54" s="101">
        <v>310.91249999148403</v>
      </c>
      <c r="J54" s="100">
        <v>193.784226914622</v>
      </c>
      <c r="K54" s="101">
        <v>186.38978951355799</v>
      </c>
      <c r="L54" s="98">
        <v>2.3092507549340899</v>
      </c>
      <c r="M54" s="99">
        <v>1.62051759679392</v>
      </c>
      <c r="N54" s="99">
        <v>3.9671901665658198</v>
      </c>
      <c r="O54" s="99">
        <v>5.4764902772340402</v>
      </c>
      <c r="P54" s="99">
        <v>1.4517080900716499</v>
      </c>
      <c r="Q54" s="99">
        <v>3.7944824250351701</v>
      </c>
    </row>
    <row r="55" spans="1:17" x14ac:dyDescent="0.2">
      <c r="A55" s="19" t="s">
        <v>67</v>
      </c>
      <c r="B55" t="s">
        <v>73</v>
      </c>
      <c r="C55" s="45" t="s">
        <v>11</v>
      </c>
      <c r="D55" s="46" t="s">
        <v>12</v>
      </c>
      <c r="F55" s="94">
        <v>69.673397886269598</v>
      </c>
      <c r="G55" s="95">
        <v>67.580966403791507</v>
      </c>
      <c r="H55" s="96">
        <v>198.113474628918</v>
      </c>
      <c r="I55" s="97">
        <v>189.242649499793</v>
      </c>
      <c r="J55" s="96">
        <v>138.03238944451999</v>
      </c>
      <c r="K55" s="97">
        <v>127.8920113801</v>
      </c>
      <c r="L55" s="94">
        <v>3.0961846120636198</v>
      </c>
      <c r="M55" s="95">
        <v>4.6875401251105</v>
      </c>
      <c r="N55" s="95">
        <v>7.9288596332121104</v>
      </c>
      <c r="O55" s="95">
        <v>9.6756991022367895</v>
      </c>
      <c r="P55" s="95">
        <v>1.6185100768795</v>
      </c>
      <c r="Q55" s="95">
        <v>4.7648067488881702</v>
      </c>
    </row>
    <row r="56" spans="1:17" x14ac:dyDescent="0.2">
      <c r="A56" s="82" t="s">
        <v>68</v>
      </c>
      <c r="B56" t="s">
        <v>74</v>
      </c>
      <c r="C56" s="45" t="s">
        <v>11</v>
      </c>
      <c r="D56" s="46" t="s">
        <v>12</v>
      </c>
      <c r="F56" s="98">
        <v>68.543581198164802</v>
      </c>
      <c r="G56" s="99">
        <v>68.754155750002198</v>
      </c>
      <c r="H56" s="100">
        <v>153.98404823675401</v>
      </c>
      <c r="I56" s="101">
        <v>151.629659062543</v>
      </c>
      <c r="J56" s="100">
        <v>105.546181135381</v>
      </c>
      <c r="K56" s="101">
        <v>104.25169195505801</v>
      </c>
      <c r="L56" s="98">
        <v>-0.30627174392651701</v>
      </c>
      <c r="M56" s="99">
        <v>1.55272338457216</v>
      </c>
      <c r="N56" s="99">
        <v>1.2416960876573599</v>
      </c>
      <c r="O56" s="99">
        <v>1.3630632027471301</v>
      </c>
      <c r="P56" s="99">
        <v>0.119878587360572</v>
      </c>
      <c r="Q56" s="99">
        <v>-0.18676031080604799</v>
      </c>
    </row>
    <row r="57" spans="1:17" x14ac:dyDescent="0.2">
      <c r="A57" s="19" t="s">
        <v>69</v>
      </c>
      <c r="B57" t="s">
        <v>75</v>
      </c>
      <c r="C57" s="45" t="s">
        <v>11</v>
      </c>
      <c r="D57" s="46" t="s">
        <v>12</v>
      </c>
      <c r="F57" s="94">
        <v>66.476296165751506</v>
      </c>
      <c r="G57" s="95">
        <v>66.804456799429005</v>
      </c>
      <c r="H57" s="96">
        <v>126.981908664945</v>
      </c>
      <c r="I57" s="97">
        <v>125.318950122808</v>
      </c>
      <c r="J57" s="96">
        <v>84.412869681033499</v>
      </c>
      <c r="K57" s="97">
        <v>83.718643896289194</v>
      </c>
      <c r="L57" s="94">
        <v>-0.49122565978309501</v>
      </c>
      <c r="M57" s="95">
        <v>1.3269809079219901</v>
      </c>
      <c r="N57" s="95">
        <v>0.829236777418763</v>
      </c>
      <c r="O57" s="95">
        <v>2.1813824203294501</v>
      </c>
      <c r="P57" s="95">
        <v>1.3410253673699399</v>
      </c>
      <c r="Q57" s="95">
        <v>0.84321224687812701</v>
      </c>
    </row>
    <row r="58" spans="1:17" x14ac:dyDescent="0.2">
      <c r="A58" s="82" t="s">
        <v>70</v>
      </c>
      <c r="B58" t="s">
        <v>76</v>
      </c>
      <c r="C58" s="45" t="s">
        <v>11</v>
      </c>
      <c r="D58" s="46" t="s">
        <v>12</v>
      </c>
      <c r="F58" s="98">
        <v>61.308416303553699</v>
      </c>
      <c r="G58" s="99">
        <v>60.307928814790401</v>
      </c>
      <c r="H58" s="100">
        <v>90.544339218807195</v>
      </c>
      <c r="I58" s="101">
        <v>91.057804912927196</v>
      </c>
      <c r="J58" s="100">
        <v>55.511300427568202</v>
      </c>
      <c r="K58" s="101">
        <v>54.915076167198897</v>
      </c>
      <c r="L58" s="98">
        <v>1.65896509534579</v>
      </c>
      <c r="M58" s="99">
        <v>-0.56388982208728899</v>
      </c>
      <c r="N58" s="99">
        <v>1.0857205379338599</v>
      </c>
      <c r="O58" s="99">
        <v>0.59394926469962495</v>
      </c>
      <c r="P58" s="99">
        <v>-0.48648935835571</v>
      </c>
      <c r="Q58" s="99">
        <v>1.16440504834238</v>
      </c>
    </row>
    <row r="59" spans="1:17" x14ac:dyDescent="0.2">
      <c r="A59" s="19" t="s">
        <v>71</v>
      </c>
      <c r="B59" t="s">
        <v>77</v>
      </c>
      <c r="C59" s="45" t="s">
        <v>11</v>
      </c>
      <c r="D59" s="46" t="s">
        <v>12</v>
      </c>
      <c r="F59" s="94">
        <v>52.864213082571098</v>
      </c>
      <c r="G59" s="95">
        <v>54.070249370954699</v>
      </c>
      <c r="H59" s="96">
        <v>69.492235834254998</v>
      </c>
      <c r="I59" s="97">
        <v>70.017567142534205</v>
      </c>
      <c r="J59" s="96">
        <v>36.736523627263402</v>
      </c>
      <c r="K59" s="97">
        <v>37.858673157443903</v>
      </c>
      <c r="L59" s="94">
        <v>-2.2304988462499402</v>
      </c>
      <c r="M59" s="95">
        <v>-0.75028500663243902</v>
      </c>
      <c r="N59" s="95">
        <v>-2.9640487544658498</v>
      </c>
      <c r="O59" s="95">
        <v>-3.0429724386829702</v>
      </c>
      <c r="P59" s="95">
        <v>-8.1334477793098298E-2</v>
      </c>
      <c r="Q59" s="95">
        <v>-2.3100191594542601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topLeftCell="A2" zoomScaleNormal="100" zoomScaleSheetLayoutView="100" workbookViewId="0">
      <selection activeCell="M15" sqref="M15"/>
    </sheetView>
  </sheetViews>
  <sheetFormatPr defaultRowHeight="12.75" x14ac:dyDescent="0.2"/>
  <cols>
    <col min="1" max="1" width="4.28515625" customWidth="1"/>
    <col min="2" max="2" width="3.42578125" customWidth="1"/>
    <col min="3" max="3" width="6.85546875" customWidth="1"/>
    <col min="4" max="4" width="9.140625" customWidth="1"/>
    <col min="5" max="5" width="39" customWidth="1"/>
    <col min="6" max="6" width="24.7109375" customWidth="1"/>
    <col min="7" max="11" width="9.140625" customWidth="1"/>
    <col min="12" max="12" width="18.28515625" customWidth="1"/>
    <col min="13" max="50" width="9.140625" customWidth="1"/>
  </cols>
  <sheetData>
    <row r="1" spans="1:50" ht="15" customHeight="1" x14ac:dyDescent="0.2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3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3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2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25">
      <c r="A5" s="119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19"/>
      <c r="C5" s="119"/>
      <c r="D5" s="119"/>
      <c r="E5" s="119"/>
      <c r="F5" s="119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2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25">
      <c r="A9" s="119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19"/>
      <c r="C9" s="119"/>
      <c r="D9" s="119"/>
      <c r="E9" s="119"/>
      <c r="F9" s="119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25">
      <c r="A12" s="119" t="str">
        <f>HYPERLINK("http://www.str.com/contact", "For additional support, please contact your regional office.")</f>
        <v>For additional support, please contact your regional office.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25">
      <c r="A14" s="118" t="str">
        <f>HYPERLINK("http://www.hotelnewsnow.com/", "For the latest in industry news, visit HotelNewsNow.com.")</f>
        <v>For the latest in industry news, visit HotelNewsNow.com.</v>
      </c>
      <c r="B14" s="118"/>
      <c r="C14" s="118"/>
      <c r="D14" s="118"/>
      <c r="E14" s="118"/>
      <c r="F14" s="118"/>
      <c r="G14" s="118"/>
      <c r="H14" s="118"/>
      <c r="I14" s="118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25">
      <c r="A15" s="118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18"/>
      <c r="C15" s="118"/>
      <c r="D15" s="118"/>
      <c r="E15" s="118"/>
      <c r="F15" s="118"/>
      <c r="G15" s="118"/>
      <c r="H15" s="118"/>
      <c r="I15" s="118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2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75" x14ac:dyDescent="0.2"/>
  <sheetData>
    <row r="1" spans="1:1" x14ac:dyDescent="0.2">
      <c r="A1" s="4" t="s">
        <v>61</v>
      </c>
    </row>
    <row r="2" spans="1:1" x14ac:dyDescent="0.2">
      <c r="A2" s="4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topLeftCell="A13"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Y16" sqref="Y16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9547A1AC0C9458D6DA3BF670E8E42" ma:contentTypeVersion="20" ma:contentTypeDescription="Create a new document." ma:contentTypeScope="" ma:versionID="2690e41e273033e53bb6594168b7e97b">
  <xsd:schema xmlns:xsd="http://www.w3.org/2001/XMLSchema" xmlns:xs="http://www.w3.org/2001/XMLSchema" xmlns:p="http://schemas.microsoft.com/office/2006/metadata/properties" xmlns:ns1="http://schemas.microsoft.com/sharepoint/v3" xmlns:ns2="e3f431ef-2a63-4b2b-860e-646449a1814e" xmlns:ns3="7a85900e-6fd2-45c2-923c-a8c58575d173" targetNamespace="http://schemas.microsoft.com/office/2006/metadata/properties" ma:root="true" ma:fieldsID="0625421505042f4b30d16c8334e97658" ns1:_="" ns2:_="" ns3:_="">
    <xsd:import namespace="http://schemas.microsoft.com/sharepoint/v3"/>
    <xsd:import namespace="e3f431ef-2a63-4b2b-860e-646449a1814e"/>
    <xsd:import namespace="7a85900e-6fd2-45c2-923c-a8c58575d1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431ef-2a63-4b2b-860e-646449a181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530d2e-5552-4983-b860-cdec4d7960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85900e-6fd2-45c2-923c-a8c58575d1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1b41aab-c18e-4f90-8b01-22265f85669d}" ma:internalName="TaxCatchAll" ma:showField="CatchAllData" ma:web="7a85900e-6fd2-45c2-923c-a8c58575d1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7a85900e-6fd2-45c2-923c-a8c58575d173" xsi:nil="true"/>
    <_ip_UnifiedCompliancePolicyProperties xmlns="http://schemas.microsoft.com/sharepoint/v3" xsi:nil="true"/>
    <lcf76f155ced4ddcb4097134ff3c332f xmlns="e3f431ef-2a63-4b2b-860e-646449a181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23ED1CF-CF9C-4D29-AFDA-29120F7577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3f431ef-2a63-4b2b-860e-646449a1814e"/>
    <ds:schemaRef ds:uri="7a85900e-6fd2-45c2-923c-a8c58575d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038E60-97D3-462E-AC35-04450D03A8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E16892-6FA5-435B-A517-2223A37E4816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sharepoint/v3"/>
    <ds:schemaRef ds:uri="http://www.w3.org/XML/1998/namespace"/>
    <ds:schemaRef ds:uri="http://schemas.microsoft.com/office/2006/metadata/properties"/>
    <ds:schemaRef ds:uri="http://purl.org/dc/terms/"/>
    <ds:schemaRef ds:uri="http://schemas.microsoft.com/office/infopath/2007/PartnerControls"/>
    <ds:schemaRef ds:uri="7a85900e-6fd2-45c2-923c-a8c58575d173"/>
    <ds:schemaRef ds:uri="e3f431ef-2a63-4b2b-860e-646449a1814e"/>
  </ds:schemaRefs>
</ds:datastoreItem>
</file>

<file path=docMetadata/LabelInfo.xml><?xml version="1.0" encoding="utf-8"?>
<clbl:labelList xmlns:clbl="http://schemas.microsoft.com/office/2020/mipLabelMetadata">
  <clbl:label id="{8a0e7531-20dc-49a7-b88e-b68840ca4168}" enabled="0" method="" siteId="{8a0e7531-20dc-49a7-b88e-b68840ca416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2024-11-22T15:22:47Z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  <property fmtid="{D5CDD505-2E9C-101B-9397-08002B2CF9AE}" pid="3" name="ContentTypeId">
    <vt:lpwstr>0x010100F029547A1AC0C9458D6DA3BF670E8E42</vt:lpwstr>
  </property>
  <property fmtid="{D5CDD505-2E9C-101B-9397-08002B2CF9AE}" pid="4" name="MediaServiceImageTags">
    <vt:lpwstr/>
  </property>
</Properties>
</file>