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codeName="ThisWorkbook"/>
  <xr:revisionPtr revIDLastSave="14" documentId="8_{4CB225F8-A65D-47CA-9230-105CDAA3B187}" xr6:coauthVersionLast="47" xr6:coauthVersionMax="47" xr10:uidLastSave="{A82D8685-2082-4559-B6F3-CD7960CA8961}"/>
  <workbookProtection workbookAlgorithmName="SHA-512" workbookHashValue="M0uAl3xvPxAE9NLuu8ujwpD5pLvxek542EnjWzUVlXLEBdwNpKUYQT2Mn7sec+Iyju4bTBX3rl1skoLOvOkTTQ==" workbookSaltValue="bgOOrpRuMKmJictUEwR3kA==" workbookSpinCount="100000" lockStructure="1"/>
  <bookViews>
    <workbookView xWindow="-28920" yWindow="1725" windowWidth="29040" windowHeight="1572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 iterateDelta="9.9999999999994451E-4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8" l="1"/>
  <c r="F8" i="18"/>
  <c r="C18" i="18"/>
  <c r="C3" i="19"/>
  <c r="D3" i="19"/>
  <c r="E3" i="19"/>
  <c r="F3" i="19"/>
  <c r="G3" i="19"/>
  <c r="B3" i="19"/>
  <c r="I3" i="18"/>
  <c r="H3" i="18"/>
  <c r="D3" i="18"/>
  <c r="E3" i="18"/>
  <c r="F3" i="18"/>
  <c r="G3" i="18"/>
  <c r="C3" i="18"/>
  <c r="B3" i="18"/>
  <c r="B11" i="19"/>
  <c r="C11" i="19"/>
  <c r="D11" i="19"/>
  <c r="E11" i="19"/>
  <c r="F11" i="19"/>
  <c r="B12" i="19"/>
  <c r="C12" i="19"/>
  <c r="D12" i="19"/>
  <c r="E12" i="19"/>
  <c r="F12" i="19"/>
  <c r="B13" i="19"/>
  <c r="C13" i="19"/>
  <c r="D13" i="19"/>
  <c r="E13" i="19"/>
  <c r="F13" i="19"/>
  <c r="B15" i="19"/>
  <c r="C15" i="19"/>
  <c r="D15" i="19"/>
  <c r="E15" i="19"/>
  <c r="F15" i="19"/>
  <c r="B16" i="19"/>
  <c r="C16" i="19"/>
  <c r="D16" i="19"/>
  <c r="E16" i="19"/>
  <c r="F16" i="19"/>
  <c r="B17" i="19"/>
  <c r="C17" i="19"/>
  <c r="D17" i="19"/>
  <c r="E17" i="19"/>
  <c r="F17" i="19"/>
  <c r="B9" i="19"/>
  <c r="C9" i="19"/>
  <c r="D9" i="19"/>
  <c r="E9" i="19"/>
  <c r="F9" i="19"/>
  <c r="G9" i="19"/>
  <c r="H9" i="19"/>
  <c r="I9" i="19"/>
  <c r="J9" i="19"/>
  <c r="K9" i="19"/>
  <c r="L9" i="19"/>
  <c r="M9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G11" i="19"/>
  <c r="H11" i="19"/>
  <c r="I11" i="19"/>
  <c r="J11" i="19"/>
  <c r="K11" i="19"/>
  <c r="L11" i="19"/>
  <c r="M11" i="19"/>
  <c r="G12" i="19"/>
  <c r="H12" i="19"/>
  <c r="I12" i="19"/>
  <c r="J12" i="19"/>
  <c r="K12" i="19"/>
  <c r="L12" i="19"/>
  <c r="M12" i="19"/>
  <c r="G13" i="19"/>
  <c r="H13" i="19"/>
  <c r="I13" i="19"/>
  <c r="J13" i="19"/>
  <c r="K13" i="19"/>
  <c r="L13" i="19"/>
  <c r="M13" i="19"/>
  <c r="M8" i="19"/>
  <c r="L8" i="19"/>
  <c r="K8" i="19"/>
  <c r="J8" i="19"/>
  <c r="I8" i="19"/>
  <c r="H8" i="19"/>
  <c r="G8" i="19"/>
  <c r="F8" i="19"/>
  <c r="E8" i="19"/>
  <c r="D8" i="19"/>
  <c r="C8" i="19"/>
  <c r="B8" i="19"/>
  <c r="C13" i="18"/>
  <c r="D9" i="18"/>
  <c r="E9" i="18"/>
  <c r="F9" i="18"/>
  <c r="G9" i="18"/>
  <c r="H9" i="18"/>
  <c r="I9" i="18"/>
  <c r="J9" i="18"/>
  <c r="K9" i="18"/>
  <c r="L9" i="18"/>
  <c r="M9" i="18"/>
  <c r="D10" i="18"/>
  <c r="E10" i="18"/>
  <c r="F10" i="18"/>
  <c r="G10" i="18"/>
  <c r="H10" i="18"/>
  <c r="I10" i="18"/>
  <c r="J10" i="18"/>
  <c r="K10" i="18"/>
  <c r="L10" i="18"/>
  <c r="M10" i="18"/>
  <c r="D11" i="18"/>
  <c r="E11" i="18"/>
  <c r="F11" i="18"/>
  <c r="G11" i="18"/>
  <c r="H11" i="18"/>
  <c r="I11" i="18"/>
  <c r="J11" i="18"/>
  <c r="K11" i="18"/>
  <c r="L11" i="18"/>
  <c r="M11" i="18"/>
  <c r="D12" i="18"/>
  <c r="E12" i="18"/>
  <c r="F12" i="18"/>
  <c r="G12" i="18"/>
  <c r="H12" i="18"/>
  <c r="I12" i="18"/>
  <c r="J12" i="18"/>
  <c r="K12" i="18"/>
  <c r="L12" i="18"/>
  <c r="M12" i="18"/>
  <c r="D13" i="18"/>
  <c r="E13" i="18"/>
  <c r="F13" i="18"/>
  <c r="G13" i="18"/>
  <c r="H13" i="18"/>
  <c r="I13" i="18"/>
  <c r="J13" i="18"/>
  <c r="K13" i="18"/>
  <c r="L13" i="18"/>
  <c r="M13" i="18"/>
  <c r="M8" i="18"/>
  <c r="L8" i="18"/>
  <c r="K8" i="18"/>
  <c r="J8" i="18"/>
  <c r="I8" i="18"/>
  <c r="H8" i="18"/>
  <c r="E8" i="18"/>
  <c r="D8" i="18"/>
  <c r="C9" i="18"/>
  <c r="C10" i="18"/>
  <c r="C11" i="18"/>
  <c r="C12" i="18"/>
  <c r="C8" i="18"/>
  <c r="B9" i="18"/>
  <c r="B10" i="18"/>
  <c r="B11" i="18"/>
  <c r="B12" i="18"/>
  <c r="B13" i="18"/>
  <c r="B8" i="18"/>
  <c r="B42" i="18" l="1"/>
  <c r="E17" i="18"/>
  <c r="F17" i="18"/>
  <c r="E18" i="18"/>
  <c r="F18" i="18"/>
  <c r="E19" i="18"/>
  <c r="F19" i="18"/>
  <c r="E20" i="18"/>
  <c r="F20" i="18"/>
  <c r="C15" i="18"/>
  <c r="D15" i="18"/>
  <c r="C16" i="18"/>
  <c r="D16" i="18"/>
  <c r="C17" i="18"/>
  <c r="D17" i="18"/>
  <c r="D18" i="18"/>
  <c r="C19" i="18"/>
  <c r="D19" i="18"/>
  <c r="C20" i="18"/>
  <c r="D20" i="18"/>
  <c r="F26" i="18"/>
  <c r="C21" i="18"/>
  <c r="D21" i="18"/>
  <c r="C23" i="18"/>
  <c r="D23" i="18"/>
  <c r="C24" i="18"/>
  <c r="D24" i="18"/>
  <c r="M56" i="19"/>
  <c r="L56" i="19"/>
  <c r="K56" i="19"/>
  <c r="J56" i="19"/>
  <c r="I56" i="19"/>
  <c r="H56" i="19"/>
  <c r="G56" i="19"/>
  <c r="F56" i="19"/>
  <c r="E56" i="19"/>
  <c r="D56" i="19"/>
  <c r="C56" i="19"/>
  <c r="B56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M16" i="19"/>
  <c r="L16" i="19"/>
  <c r="K16" i="19"/>
  <c r="J16" i="19"/>
  <c r="I16" i="19"/>
  <c r="H16" i="19"/>
  <c r="G16" i="19"/>
  <c r="M15" i="19"/>
  <c r="L15" i="19"/>
  <c r="K15" i="19"/>
  <c r="J15" i="19"/>
  <c r="I15" i="19"/>
  <c r="H15" i="19"/>
  <c r="G15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15" i="18"/>
  <c r="E15" i="18"/>
  <c r="F15" i="18"/>
  <c r="G15" i="18"/>
  <c r="H15" i="18"/>
  <c r="I15" i="18"/>
  <c r="J15" i="18"/>
  <c r="K15" i="18"/>
  <c r="L15" i="18"/>
  <c r="M15" i="18"/>
  <c r="B16" i="18"/>
  <c r="E16" i="18"/>
  <c r="F16" i="18"/>
  <c r="G16" i="18"/>
  <c r="H16" i="18"/>
  <c r="I16" i="18"/>
  <c r="J16" i="18"/>
  <c r="K16" i="18"/>
  <c r="L16" i="18"/>
  <c r="M16" i="18"/>
  <c r="B17" i="18"/>
  <c r="G17" i="18"/>
  <c r="H17" i="18"/>
  <c r="I17" i="18"/>
  <c r="J17" i="18"/>
  <c r="K17" i="18"/>
  <c r="L17" i="18"/>
  <c r="M17" i="18"/>
  <c r="B18" i="18"/>
  <c r="G18" i="18"/>
  <c r="H18" i="18"/>
  <c r="I18" i="18"/>
  <c r="J18" i="18"/>
  <c r="K18" i="18"/>
  <c r="L18" i="18"/>
  <c r="M18" i="18"/>
  <c r="B19" i="18"/>
  <c r="G19" i="18"/>
  <c r="H19" i="18"/>
  <c r="I19" i="18"/>
  <c r="J19" i="18"/>
  <c r="K19" i="18"/>
  <c r="L19" i="18"/>
  <c r="M19" i="18"/>
  <c r="B20" i="18"/>
  <c r="G20" i="18"/>
  <c r="H20" i="18"/>
  <c r="I20" i="18"/>
  <c r="J20" i="18"/>
  <c r="K20" i="18"/>
  <c r="L20" i="18"/>
  <c r="M20" i="18"/>
  <c r="B21" i="18"/>
  <c r="E21" i="18"/>
  <c r="F21" i="18"/>
  <c r="G21" i="18"/>
  <c r="H21" i="18"/>
  <c r="I21" i="18"/>
  <c r="J21" i="18"/>
  <c r="K21" i="18"/>
  <c r="L21" i="18"/>
  <c r="M21" i="18"/>
  <c r="B23" i="18"/>
  <c r="E23" i="18"/>
  <c r="F23" i="18"/>
  <c r="G23" i="18"/>
  <c r="H23" i="18"/>
  <c r="I23" i="18"/>
  <c r="J23" i="18"/>
  <c r="K23" i="18"/>
  <c r="L23" i="18"/>
  <c r="M23" i="18"/>
  <c r="B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1" i="18"/>
  <c r="C31" i="18"/>
  <c r="D31" i="18"/>
  <c r="E31" i="18"/>
  <c r="F31" i="18"/>
  <c r="G31" i="18"/>
  <c r="H31" i="18"/>
  <c r="I31" i="18"/>
  <c r="J31" i="18"/>
  <c r="K31" i="18"/>
  <c r="L31" i="18"/>
  <c r="M31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B50" i="18"/>
  <c r="C50" i="18"/>
  <c r="D50" i="18"/>
  <c r="E50" i="18"/>
  <c r="F50" i="18"/>
  <c r="G50" i="18"/>
  <c r="H50" i="18"/>
  <c r="I50" i="18"/>
  <c r="J50" i="18"/>
  <c r="K50" i="18"/>
  <c r="L50" i="18"/>
  <c r="M50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B53" i="18"/>
  <c r="C53" i="18"/>
  <c r="D53" i="18"/>
  <c r="E53" i="18"/>
  <c r="F53" i="18"/>
  <c r="G53" i="18"/>
  <c r="H53" i="18"/>
  <c r="I53" i="18"/>
  <c r="J53" i="18"/>
  <c r="K53" i="18"/>
  <c r="L53" i="18"/>
  <c r="M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B56" i="18"/>
  <c r="C56" i="18"/>
  <c r="D56" i="18"/>
  <c r="E56" i="18"/>
  <c r="F56" i="18"/>
  <c r="G56" i="18"/>
  <c r="H56" i="18"/>
  <c r="I56" i="18"/>
  <c r="J56" i="18"/>
  <c r="K56" i="18"/>
  <c r="L56" i="18"/>
  <c r="M56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<sst xmlns="http://schemas.openxmlformats.org/spreadsheetml/2006/main" count="505" uniqueCount="85">
  <si>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</si>
  <si>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</si>
  <si>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</si>
  <si>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</si>
  <si>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</si>
  <si>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</si>
  <si>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</si>
  <si>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</si>
  <si>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</si>
  <si>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</si>
  <si>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</si>
  <si>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</si>
  <si>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</si>
  <si>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</si>
  <si>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</si>
  <si>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</si>
  <si>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</si>
  <si>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</si>
  <si>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</si>
  <si>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</si>
  <si>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</si>
  <si>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</si>
  <si>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</si>
  <si>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</si>
  <si>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</si>
  <si>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</si>
  <si>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</si>
  <si>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</si>
  <si>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</si>
  <si>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</si>
  <si>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</si>
  <si>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</si>
  <si>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</si>
  <si>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</si>
  <si>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</si>
  <si>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</si>
  <si>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</si>
  <si>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</si>
  <si>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</si>
  <si>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</si>
  <si>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</si>
  <si>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</si>
  <si>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</si>
  <si>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</si>
  <si>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</si>
  <si>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</si>
  <si>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</si>
  <si>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</si>
  <si>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</si>
  <si>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</si>
  <si>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</si>
  <si>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</si>
  <si>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</si>
  <si>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</si>
  <si>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</si>
  <si>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</si>
  <si>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</si>
  <si>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</si>
  <si>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</si>
  <si>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</si>
  <si>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Update month here</t>
  </si>
  <si>
    <t xml:space="preserve">Virginia Tourism Regions. </t>
  </si>
  <si>
    <t>Refer to tabs to the right for STR Submarket Maps</t>
  </si>
  <si>
    <t>Virginia Regional</t>
  </si>
  <si>
    <t xml:space="preserve">Richmond CBD, VA </t>
  </si>
  <si>
    <t>SOURCE: COSTAR REALTY INFORMATION, INC. 
REPUBLICATION OR OTHER RE-USE OF THIS DATA WITHOUT THE EXPRESS WRITTEN PERMISSION OF COSTAR IS STRICTLY PROHIBITED</t>
  </si>
  <si>
    <t>Virginia Luxury</t>
  </si>
  <si>
    <t>Virginia Upper Upscale</t>
  </si>
  <si>
    <t>Virginia Upscale</t>
  </si>
  <si>
    <t>Virginia Upper Midscale</t>
  </si>
  <si>
    <t>Virginia Midscale</t>
  </si>
  <si>
    <t>Virginia Economy</t>
  </si>
  <si>
    <t>Luxury</t>
  </si>
  <si>
    <t>Upper Upscale</t>
  </si>
  <si>
    <t>Upscale</t>
  </si>
  <si>
    <t>Upper Midscale</t>
  </si>
  <si>
    <t>Midscale</t>
  </si>
  <si>
    <t>Economy</t>
  </si>
  <si>
    <t>Virginia Class Scales</t>
  </si>
  <si>
    <t>Percent Change from YTD 2023</t>
  </si>
  <si>
    <t>Percent Change from July 2023</t>
  </si>
  <si>
    <t>September 2024 Monthly Report</t>
  </si>
  <si>
    <t>Current Month - September 2024 vs September 2023</t>
  </si>
  <si>
    <t>YTD September 2024 Monthly Report</t>
  </si>
  <si>
    <t>Year to Date - September 2024 vs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</si>
</sst>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0.0&quot;%&quot;"/>
    <numFmt numFmtId="168" formatCode="&quot;$&quot;#,##0.00"/>
    <numFmt numFmtId="169" formatCode="mmmm\ yyyy"/>
    <numFmt numFmtId="170" formatCode="#,##0.00;\-#,##0.00"/>
  </numFmts>
  <fonts count="2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b/>
      <i/>
      <sz val="10"/>
      <name val="Segoe UI"/>
      <family val="2"/>
    </font>
    <font>
      <sz val="10"/>
      <name val="Arial"/>
      <family val="2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7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" fillId="6" borderId="0" xfId="0" applyFont="1" applyFill="1"/>
    <xf numFmtId="0" fontId="5" fillId="6" borderId="0" xfId="0" applyFont="1" applyFill="1" applyAlignment="1">
      <alignment horizontal="right"/>
    </xf>
    <xf numFmtId="0" fontId="18" fillId="0" borderId="12" xfId="0" applyFont="1" applyBorder="1"/>
    <xf numFmtId="167" fontId="18" fillId="0" borderId="13" xfId="0" applyNumberFormat="1" applyFont="1" applyBorder="1" applyAlignment="1">
      <alignment horizontal="center" vertical="center"/>
    </xf>
    <xf numFmtId="168" fontId="18" fillId="0" borderId="13" xfId="0" applyNumberFormat="1" applyFont="1" applyBorder="1" applyAlignment="1">
      <alignment horizontal="center" vertical="center"/>
    </xf>
    <xf numFmtId="167" fontId="18" fillId="5" borderId="0" xfId="0" applyNumberFormat="1" applyFont="1" applyFill="1" applyAlignment="1">
      <alignment horizontal="center" vertical="center"/>
    </xf>
    <xf numFmtId="168" fontId="18" fillId="5" borderId="0" xfId="0" applyNumberFormat="1" applyFont="1" applyFill="1" applyAlignment="1">
      <alignment horizontal="center" vertical="center"/>
    </xf>
    <xf numFmtId="167" fontId="18" fillId="0" borderId="14" xfId="0" applyNumberFormat="1" applyFont="1" applyBorder="1" applyAlignment="1">
      <alignment horizontal="center" vertical="center"/>
    </xf>
    <xf numFmtId="167" fontId="18" fillId="0" borderId="15" xfId="0" applyNumberFormat="1" applyFont="1" applyBorder="1" applyAlignment="1">
      <alignment horizontal="center" vertical="center"/>
    </xf>
    <xf numFmtId="167" fontId="18" fillId="5" borderId="8" xfId="0" applyNumberFormat="1" applyFont="1" applyFill="1" applyBorder="1" applyAlignment="1">
      <alignment horizontal="center" vertical="center"/>
    </xf>
    <xf numFmtId="167" fontId="18" fillId="0" borderId="16" xfId="0" applyNumberFormat="1" applyFont="1" applyBorder="1" applyAlignment="1">
      <alignment horizontal="center" vertical="center"/>
    </xf>
    <xf numFmtId="167" fontId="18" fillId="0" borderId="17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7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6" borderId="0" xfId="0" applyFont="1" applyFill="1" applyAlignment="1">
      <alignment horizontal="right"/>
    </xf>
    <xf numFmtId="0" fontId="23" fillId="0" borderId="0" xfId="0" applyFont="1"/>
    <xf numFmtId="0" fontId="23" fillId="0" borderId="3" xfId="0" applyFont="1" applyBorder="1"/>
    <xf numFmtId="0" fontId="1" fillId="0" borderId="7" xfId="0" applyFont="1" applyBorder="1"/>
    <xf numFmtId="166" fontId="23" fillId="2" borderId="3" xfId="0" applyNumberFormat="1" applyFont="1" applyFill="1" applyBorder="1"/>
    <xf numFmtId="166" fontId="23" fillId="2" borderId="0" xfId="0" applyNumberFormat="1" applyFont="1" applyFill="1"/>
    <xf numFmtId="170" fontId="23" fillId="2" borderId="3" xfId="0" applyNumberFormat="1" applyFont="1" applyFill="1" applyBorder="1"/>
    <xf numFmtId="170" fontId="23" fillId="2" borderId="0" xfId="0" applyNumberFormat="1" applyFont="1" applyFill="1"/>
    <xf numFmtId="0" fontId="1" fillId="2" borderId="3" xfId="0" applyFont="1" applyFill="1" applyBorder="1"/>
    <xf numFmtId="170" fontId="1" fillId="0" borderId="3" xfId="0" applyNumberFormat="1" applyFont="1" applyBorder="1"/>
    <xf numFmtId="170" fontId="1" fillId="0" borderId="0" xfId="0" applyNumberFormat="1" applyFont="1"/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169" fontId="17" fillId="0" borderId="0" xfId="0" applyNumberFormat="1" applyFont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166" fontId="24" fillId="2" borderId="1" xfId="0" applyNumberFormat="1" applyFont="1" applyFill="1" applyBorder="1"/>
    <xf numFmtId="166" fontId="24" fillId="2" borderId="7" xfId="0" applyNumberFormat="1" applyFont="1" applyFill="1" applyBorder="1"/>
    <xf numFmtId="170" fontId="24" fillId="2" borderId="1" xfId="0" applyNumberFormat="1" applyFont="1" applyFill="1" applyBorder="1"/>
    <xf numFmtId="170" fontId="24" fillId="2" borderId="7" xfId="0" applyNumberFormat="1" applyFont="1" applyFill="1" applyBorder="1"/>
    <xf numFmtId="0" fontId="24" fillId="0" borderId="7" xfId="0" applyFont="1" applyBorder="1"/>
    <xf numFmtId="165" fontId="24" fillId="0" borderId="7" xfId="0" applyNumberFormat="1" applyFont="1" applyBorder="1"/>
    <xf numFmtId="2" fontId="24" fillId="0" borderId="7" xfId="0" applyNumberFormat="1" applyFont="1" applyBorder="1"/>
    <xf numFmtId="165" fontId="24" fillId="0" borderId="0" xfId="0" applyNumberFormat="1" applyFont="1"/>
    <xf numFmtId="2" fontId="24" fillId="0" borderId="0" xfId="0" applyNumberFormat="1" applyFont="1"/>
    <xf numFmtId="166" fontId="24" fillId="0" borderId="3" xfId="0" applyNumberFormat="1" applyFont="1" applyBorder="1"/>
    <xf numFmtId="166" fontId="24" fillId="0" borderId="0" xfId="0" applyNumberFormat="1" applyFont="1"/>
    <xf numFmtId="170" fontId="24" fillId="0" borderId="3" xfId="0" applyNumberFormat="1" applyFont="1" applyBorder="1"/>
    <xf numFmtId="170" fontId="24" fillId="0" borderId="0" xfId="0" applyNumberFormat="1" applyFont="1"/>
    <xf numFmtId="166" fontId="24" fillId="2" borderId="3" xfId="0" applyNumberFormat="1" applyFont="1" applyFill="1" applyBorder="1"/>
    <xf numFmtId="166" fontId="24" fillId="2" borderId="0" xfId="0" applyNumberFormat="1" applyFont="1" applyFill="1"/>
    <xf numFmtId="170" fontId="24" fillId="2" borderId="3" xfId="0" applyNumberFormat="1" applyFont="1" applyFill="1" applyBorder="1"/>
    <xf numFmtId="170" fontId="24" fillId="2" borderId="0" xfId="0" applyNumberFormat="1" applyFont="1" applyFill="1"/>
    <xf numFmtId="0" fontId="2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258444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407796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65"/>
  <sheetViews>
    <sheetView tabSelected="1" zoomScaleNormal="100" workbookViewId="0">
      <pane xSplit="1" ySplit="3" topLeftCell="B4" activePane="bottomRight" state="frozen"/>
      <selection activeCell="Q8" sqref="Q8"/>
      <selection pane="topRight" activeCell="Q8" sqref="Q8"/>
      <selection pane="bottomLeft" activeCell="Q8" sqref="Q8"/>
      <selection pane="bottomRight" activeCell="R3" sqref="R3"/>
    </sheetView>
  </sheetViews>
  <sheetFormatPr defaultColWidth="9.1796875" defaultRowHeight="16" x14ac:dyDescent="0.45"/>
  <cols>
    <col min="1" max="1" width="39" style="20" bestFit="1" customWidth="1"/>
    <col min="2" max="6" width="13.1796875" style="20" customWidth="1"/>
    <col min="7" max="7" width="13.1796875" style="21" customWidth="1"/>
    <col min="8" max="9" width="13.1796875" style="20" customWidth="1"/>
    <col min="10" max="11" width="13.1796875" style="21" customWidth="1"/>
    <col min="12" max="13" width="13.1796875" style="20" customWidth="1"/>
    <col min="14" max="16384" width="9.1796875" style="20"/>
  </cols>
  <sheetData>
    <row r="1" spans="1:13" ht="16.5" x14ac:dyDescent="0.45">
      <c r="A1" s="88" t="str">
        <f>'Current month raw data'!A1</f>
        <v>September 2024 Monthly Report</v>
      </c>
      <c r="B1" s="89" t="str">
        <f>'Current month raw data'!F1</f>
        <v>Current Month - September 2024 vs September 2023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1"/>
    </row>
    <row r="2" spans="1:13" ht="16.5" x14ac:dyDescent="0.45">
      <c r="A2" s="88"/>
      <c r="B2" s="92" t="s">
        <v>45</v>
      </c>
      <c r="C2" s="93"/>
      <c r="D2" s="93" t="s">
        <v>2</v>
      </c>
      <c r="E2" s="93"/>
      <c r="F2" s="93" t="s">
        <v>3</v>
      </c>
      <c r="G2" s="93"/>
      <c r="H2" s="93" t="str">
        <f>'Current month raw data'!L7</f>
        <v>Percent Change from July 2023</v>
      </c>
      <c r="I2" s="93"/>
      <c r="J2" s="93"/>
      <c r="K2" s="93"/>
      <c r="L2" s="93"/>
      <c r="M2" s="94"/>
    </row>
    <row r="3" spans="1:13" ht="33" x14ac:dyDescent="0.45">
      <c r="A3" s="88"/>
      <c r="B3" s="64">
        <f>'Current month raw data'!F8</f>
        <v>2024</v>
      </c>
      <c r="C3" s="64">
        <f>'Current month raw data'!G8</f>
        <v>2023</v>
      </c>
      <c r="D3" s="64">
        <f>'Current month raw data'!H8</f>
        <v>2024</v>
      </c>
      <c r="E3" s="64">
        <f>'Current month raw data'!I8</f>
        <v>2023</v>
      </c>
      <c r="F3" s="64">
        <f>'Current month raw data'!J8</f>
        <v>2024</v>
      </c>
      <c r="G3" s="64">
        <f>'Current month raw data'!K8</f>
        <v>2023</v>
      </c>
      <c r="H3" s="64" t="str">
        <f>'Current month raw data'!L8</f>
        <v>Occ</v>
      </c>
      <c r="I3" s="64" t="str">
        <f>'Current month raw data'!M8</f>
        <v>ADR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45">
      <c r="A4" s="22" t="s">
        <v>10</v>
      </c>
      <c r="B4" s="56">
        <f>VLOOKUP($A4,'Current month raw data'!$B:$Q,5,FALSE)</f>
        <v>64.585350899026594</v>
      </c>
      <c r="C4" s="52">
        <f>VLOOKUP($A4,'Current month raw data'!$B:$Q,6,FALSE)</f>
        <v>66.217426482575405</v>
      </c>
      <c r="D4" s="53">
        <f>VLOOKUP($A4,'Current month raw data'!$B:$Q,7,FALSE)</f>
        <v>162.633717087831</v>
      </c>
      <c r="E4" s="53">
        <f>VLOOKUP($A4,'Current month raw data'!$B:$Q,8,FALSE)</f>
        <v>160.698373203648</v>
      </c>
      <c r="F4" s="53">
        <f>VLOOKUP($A4,'Current month raw data'!$B:$Q,9,FALSE)</f>
        <v>105.037556861306</v>
      </c>
      <c r="G4" s="53">
        <f>VLOOKUP($A4,'Current month raw data'!$B:$Q,10,FALSE)</f>
        <v>106.41032713481999</v>
      </c>
      <c r="H4" s="52">
        <f>VLOOKUP($A4,'Current month raw data'!$B:$Q,11,FALSE)</f>
        <v>-2.4647221588688999</v>
      </c>
      <c r="I4" s="52">
        <f>VLOOKUP($A4,'Current month raw data'!$B:$Q,12,FALSE)</f>
        <v>1.20433321482987</v>
      </c>
      <c r="J4" s="52">
        <f>VLOOKUP($A4,'Current month raw data'!$B:$Q,13,FALSE)</f>
        <v>-1.2900724116515601</v>
      </c>
      <c r="K4" s="52">
        <f>VLOOKUP($A4,'Current month raw data'!$B:$Q,14,FALSE)</f>
        <v>-0.80507962109393405</v>
      </c>
      <c r="L4" s="52">
        <f>VLOOKUP($A4,'Current month raw data'!$B:$Q,15,FALSE)</f>
        <v>0.49133132037154298</v>
      </c>
      <c r="M4" s="57">
        <f>VLOOKUP($A4,'Current month raw data'!$B:$Q,16,FALSE)</f>
        <v>-1.9855007904240201</v>
      </c>
    </row>
    <row r="5" spans="1:13" x14ac:dyDescent="0.45">
      <c r="A5" s="22" t="s">
        <v>13</v>
      </c>
      <c r="B5" s="56">
        <f>VLOOKUP($A5,'Current month raw data'!$B:$Q,5,FALSE)</f>
        <v>63.927405292047702</v>
      </c>
      <c r="C5" s="52">
        <f>VLOOKUP($A5,'Current month raw data'!$B:$Q,6,FALSE)</f>
        <v>65.631621229668099</v>
      </c>
      <c r="D5" s="53">
        <f>VLOOKUP($A5,'Current month raw data'!$B:$Q,7,FALSE)</f>
        <v>139.88544421405999</v>
      </c>
      <c r="E5" s="53">
        <f>VLOOKUP($A5,'Current month raw data'!$B:$Q,8,FALSE)</f>
        <v>136.81635796238001</v>
      </c>
      <c r="F5" s="53">
        <f>VLOOKUP($A5,'Current month raw data'!$B:$Q,9,FALSE)</f>
        <v>89.425134867303896</v>
      </c>
      <c r="G5" s="53">
        <f>VLOOKUP($A5,'Current month raw data'!$B:$Q,10,FALSE)</f>
        <v>89.794793838096098</v>
      </c>
      <c r="H5" s="52">
        <f>VLOOKUP($A5,'Current month raw data'!$B:$Q,11,FALSE)</f>
        <v>-2.5966384887197398</v>
      </c>
      <c r="I5" s="52">
        <f>VLOOKUP($A5,'Current month raw data'!$B:$Q,12,FALSE)</f>
        <v>2.2432158678894298</v>
      </c>
      <c r="J5" s="52">
        <f>VLOOKUP($A5,'Current month raw data'!$B:$Q,13,FALSE)</f>
        <v>-0.41167082744099398</v>
      </c>
      <c r="K5" s="52">
        <f>VLOOKUP($A5,'Current month raw data'!$B:$Q,14,FALSE)</f>
        <v>-1.6422145507898198E-2</v>
      </c>
      <c r="L5" s="52">
        <f>VLOOKUP($A5,'Current month raw data'!$B:$Q,15,FALSE)</f>
        <v>0.39688253153463299</v>
      </c>
      <c r="M5" s="57">
        <f>VLOOKUP($A5,'Current month raw data'!$B:$Q,16,FALSE)</f>
        <v>-2.2100615617539399</v>
      </c>
    </row>
    <row r="6" spans="1:13" x14ac:dyDescent="0.4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45">
      <c r="A7" s="22" t="s">
        <v>78</v>
      </c>
      <c r="B7" s="56"/>
      <c r="C7" s="52"/>
      <c r="D7" s="53"/>
      <c r="E7" s="53"/>
      <c r="F7" s="53"/>
      <c r="G7" s="53"/>
      <c r="H7" s="52"/>
      <c r="I7" s="52"/>
      <c r="J7" s="52"/>
      <c r="K7" s="52"/>
      <c r="L7" s="52"/>
      <c r="M7" s="57"/>
    </row>
    <row r="8" spans="1:13" x14ac:dyDescent="0.45">
      <c r="A8" s="24" t="s">
        <v>72</v>
      </c>
      <c r="B8" s="56">
        <f>VLOOKUP($A8,'Current month raw data'!$B:$Q,5,FALSE)</f>
        <v>68.602314250913494</v>
      </c>
      <c r="C8" s="52">
        <f>VLOOKUP($A8,'Current month raw data'!$B:$Q,6,FALSE)</f>
        <v>63.871295168493702</v>
      </c>
      <c r="D8" s="53">
        <f>VLOOKUP($A8,'Current month raw data'!$B:$Q,7,FALSE)</f>
        <v>331.38086806634402</v>
      </c>
      <c r="E8" s="53">
        <f>VLOOKUP($A8,'Current month raw data'!$B:$Q,8,FALSE)</f>
        <v>339.02860105520699</v>
      </c>
      <c r="F8" s="53">
        <f>VLOOKUP($A8,'Current month raw data'!$B:$Q,9,FALSE)</f>
        <v>227.334944478278</v>
      </c>
      <c r="G8" s="53">
        <f>VLOOKUP($A8,'Current month raw data'!$B:$Q,10,FALSE)</f>
        <v>216.54195848558601</v>
      </c>
      <c r="H8" s="52">
        <f>VLOOKUP($A8,'Current month raw data'!$B:$Q,11,FALSE)</f>
        <v>7.4071131169945597</v>
      </c>
      <c r="I8" s="52">
        <f>VLOOKUP($A8,'Current month raw data'!$B:$Q,12,FALSE)</f>
        <v>-2.2557781157874102</v>
      </c>
      <c r="J8" s="52">
        <f>VLOOKUP($A8,'Current month raw data'!$B:$Q,13,FALSE)</f>
        <v>4.9842469645023701</v>
      </c>
      <c r="K8" s="52">
        <f>VLOOKUP($A8,'Current month raw data'!$B:$Q,14,FALSE)</f>
        <v>4.9842469645023701</v>
      </c>
      <c r="L8" s="52">
        <f>VLOOKUP($A8,'Current month raw data'!$B:$Q,15,FALSE)</f>
        <v>0</v>
      </c>
      <c r="M8" s="57">
        <f>VLOOKUP($A8,'Current month raw data'!$B:$Q,16,FALSE)</f>
        <v>7.4071131169945597</v>
      </c>
    </row>
    <row r="9" spans="1:13" x14ac:dyDescent="0.45">
      <c r="A9" s="24" t="s">
        <v>73</v>
      </c>
      <c r="B9" s="56">
        <f>VLOOKUP($A9,'Current month raw data'!$B:$Q,5,FALSE)</f>
        <v>70.443398654362198</v>
      </c>
      <c r="C9" s="52">
        <f>VLOOKUP($A9,'Current month raw data'!$B:$Q,6,FALSE)</f>
        <v>70.414491143615294</v>
      </c>
      <c r="D9" s="53">
        <f>VLOOKUP($A9,'Current month raw data'!$B:$Q,7,FALSE)</f>
        <v>208.55913895757899</v>
      </c>
      <c r="E9" s="53">
        <f>VLOOKUP($A9,'Current month raw data'!$B:$Q,8,FALSE)</f>
        <v>196.85633545032701</v>
      </c>
      <c r="F9" s="53">
        <f>VLOOKUP($A9,'Current month raw data'!$B:$Q,9,FALSE)</f>
        <v>146.916145685993</v>
      </c>
      <c r="G9" s="53">
        <f>VLOOKUP($A9,'Current month raw data'!$B:$Q,10,FALSE)</f>
        <v>138.61538689131601</v>
      </c>
      <c r="H9" s="52">
        <f>VLOOKUP($A9,'Current month raw data'!$B:$Q,11,FALSE)</f>
        <v>4.1053354611274399E-2</v>
      </c>
      <c r="I9" s="52">
        <f>VLOOKUP($A9,'Current month raw data'!$B:$Q,12,FALSE)</f>
        <v>5.9448447419694901</v>
      </c>
      <c r="J9" s="52">
        <f>VLOOKUP($A9,'Current month raw data'!$B:$Q,13,FALSE)</f>
        <v>5.9883386547737798</v>
      </c>
      <c r="K9" s="52">
        <f>VLOOKUP($A9,'Current month raw data'!$B:$Q,14,FALSE)</f>
        <v>6.7497434945821899</v>
      </c>
      <c r="L9" s="52">
        <f>VLOOKUP($A9,'Current month raw data'!$B:$Q,15,FALSE)</f>
        <v>0.71838548416959802</v>
      </c>
      <c r="M9" s="57">
        <f>VLOOKUP($A9,'Current month raw data'!$B:$Q,16,FALSE)</f>
        <v>0.759733760121164</v>
      </c>
    </row>
    <row r="10" spans="1:13" x14ac:dyDescent="0.45">
      <c r="A10" s="24" t="s">
        <v>74</v>
      </c>
      <c r="B10" s="56">
        <f>VLOOKUP($A10,'Current month raw data'!$B:$Q,5,FALSE)</f>
        <v>68.793565416604395</v>
      </c>
      <c r="C10" s="52">
        <f>VLOOKUP($A10,'Current month raw data'!$B:$Q,6,FALSE)</f>
        <v>70.8873410658057</v>
      </c>
      <c r="D10" s="53">
        <f>VLOOKUP($A10,'Current month raw data'!$B:$Q,7,FALSE)</f>
        <v>159.01331626735799</v>
      </c>
      <c r="E10" s="53">
        <f>VLOOKUP($A10,'Current month raw data'!$B:$Q,8,FALSE)</f>
        <v>156.450749960992</v>
      </c>
      <c r="F10" s="53">
        <f>VLOOKUP($A10,'Current month raw data'!$B:$Q,9,FALSE)</f>
        <v>109.390929747497</v>
      </c>
      <c r="G10" s="53">
        <f>VLOOKUP($A10,'Current month raw data'!$B:$Q,10,FALSE)</f>
        <v>110.903776724859</v>
      </c>
      <c r="H10" s="52">
        <f>VLOOKUP($A10,'Current month raw data'!$B:$Q,11,FALSE)</f>
        <v>-2.9536665047961601</v>
      </c>
      <c r="I10" s="52">
        <f>VLOOKUP($A10,'Current month raw data'!$B:$Q,12,FALSE)</f>
        <v>1.6379380137233199</v>
      </c>
      <c r="J10" s="52">
        <f>VLOOKUP($A10,'Current month raw data'!$B:$Q,13,FALSE)</f>
        <v>-1.3641077175534999</v>
      </c>
      <c r="K10" s="52">
        <f>VLOOKUP($A10,'Current month raw data'!$B:$Q,14,FALSE)</f>
        <v>-1.32577617983761</v>
      </c>
      <c r="L10" s="52">
        <f>VLOOKUP($A10,'Current month raw data'!$B:$Q,15,FALSE)</f>
        <v>3.8861652517039297E-2</v>
      </c>
      <c r="M10" s="57">
        <f>VLOOKUP($A10,'Current month raw data'!$B:$Q,16,FALSE)</f>
        <v>-2.9159526958927202</v>
      </c>
    </row>
    <row r="11" spans="1:13" x14ac:dyDescent="0.45">
      <c r="A11" s="24" t="s">
        <v>75</v>
      </c>
      <c r="B11" s="56">
        <f>VLOOKUP($A11,'Current month raw data'!$B:$Q,5,FALSE)</f>
        <v>65.868283686541801</v>
      </c>
      <c r="C11" s="52">
        <f>VLOOKUP($A11,'Current month raw data'!$B:$Q,6,FALSE)</f>
        <v>68.849901069451704</v>
      </c>
      <c r="D11" s="53">
        <f>VLOOKUP($A11,'Current month raw data'!$B:$Q,7,FALSE)</f>
        <v>129.19462652948701</v>
      </c>
      <c r="E11" s="53">
        <f>VLOOKUP($A11,'Current month raw data'!$B:$Q,8,FALSE)</f>
        <v>129.49170015193499</v>
      </c>
      <c r="F11" s="53">
        <f>VLOOKUP($A11,'Current month raw data'!$B:$Q,9,FALSE)</f>
        <v>85.0982831102109</v>
      </c>
      <c r="G11" s="53">
        <f>VLOOKUP($A11,'Current month raw data'!$B:$Q,10,FALSE)</f>
        <v>89.154907447758802</v>
      </c>
      <c r="H11" s="52">
        <f>VLOOKUP($A11,'Current month raw data'!$B:$Q,11,FALSE)</f>
        <v>-4.3306051811203297</v>
      </c>
      <c r="I11" s="52">
        <f>VLOOKUP($A11,'Current month raw data'!$B:$Q,12,FALSE)</f>
        <v>-0.22941518421632701</v>
      </c>
      <c r="J11" s="52">
        <f>VLOOKUP($A11,'Current month raw data'!$B:$Q,13,FALSE)</f>
        <v>-4.5500852994827001</v>
      </c>
      <c r="K11" s="52">
        <f>VLOOKUP($A11,'Current month raw data'!$B:$Q,14,FALSE)</f>
        <v>-3.2137339002393599</v>
      </c>
      <c r="L11" s="52">
        <f>VLOOKUP($A11,'Current month raw data'!$B:$Q,15,FALSE)</f>
        <v>1.40005510055851</v>
      </c>
      <c r="M11" s="57">
        <f>VLOOKUP($A11,'Current month raw data'!$B:$Q,16,FALSE)</f>
        <v>-2.9911809392851301</v>
      </c>
    </row>
    <row r="12" spans="1:13" x14ac:dyDescent="0.45">
      <c r="A12" s="24" t="s">
        <v>76</v>
      </c>
      <c r="B12" s="56">
        <f>VLOOKUP($A12,'Current month raw data'!$B:$Q,5,FALSE)</f>
        <v>60.928722718482298</v>
      </c>
      <c r="C12" s="52">
        <f>VLOOKUP($A12,'Current month raw data'!$B:$Q,6,FALSE)</f>
        <v>62.126431473956401</v>
      </c>
      <c r="D12" s="53">
        <f>VLOOKUP($A12,'Current month raw data'!$B:$Q,7,FALSE)</f>
        <v>93.033182417028698</v>
      </c>
      <c r="E12" s="53">
        <f>VLOOKUP($A12,'Current month raw data'!$B:$Q,8,FALSE)</f>
        <v>93.480071774898803</v>
      </c>
      <c r="F12" s="53">
        <f>VLOOKUP($A12,'Current month raw data'!$B:$Q,9,FALSE)</f>
        <v>56.683929751051302</v>
      </c>
      <c r="G12" s="53">
        <f>VLOOKUP($A12,'Current month raw data'!$B:$Q,10,FALSE)</f>
        <v>58.075832733037799</v>
      </c>
      <c r="H12" s="52">
        <f>VLOOKUP($A12,'Current month raw data'!$B:$Q,11,FALSE)</f>
        <v>-1.92785699590057</v>
      </c>
      <c r="I12" s="52">
        <f>VLOOKUP($A12,'Current month raw data'!$B:$Q,12,FALSE)</f>
        <v>-0.47805842398815002</v>
      </c>
      <c r="J12" s="52">
        <f>VLOOKUP($A12,'Current month raw data'!$B:$Q,13,FALSE)</f>
        <v>-2.3966991371173698</v>
      </c>
      <c r="K12" s="52">
        <f>VLOOKUP($A12,'Current month raw data'!$B:$Q,14,FALSE)</f>
        <v>-2.1172659706277699</v>
      </c>
      <c r="L12" s="52">
        <f>VLOOKUP($A12,'Current month raw data'!$B:$Q,15,FALSE)</f>
        <v>0.28629479128186103</v>
      </c>
      <c r="M12" s="57">
        <f>VLOOKUP($A12,'Current month raw data'!$B:$Q,16,FALSE)</f>
        <v>-1.6470815587813299</v>
      </c>
    </row>
    <row r="13" spans="1:13" x14ac:dyDescent="0.45">
      <c r="A13" s="24" t="s">
        <v>77</v>
      </c>
      <c r="B13" s="56">
        <f>VLOOKUP($A13,'Current month raw data'!$B:$Q,5,FALSE)</f>
        <v>53.149949844664498</v>
      </c>
      <c r="C13" s="52">
        <f>VLOOKUP($A13,'Current month raw data'!$B:$Q,6,FALSE)</f>
        <v>55.411618876073703</v>
      </c>
      <c r="D13" s="53">
        <f>VLOOKUP($A13,'Current month raw data'!$B:$Q,7,FALSE)</f>
        <v>69.386587627462404</v>
      </c>
      <c r="E13" s="53">
        <f>VLOOKUP($A13,'Current month raw data'!$B:$Q,8,FALSE)</f>
        <v>71.435484527181998</v>
      </c>
      <c r="F13" s="53">
        <f>VLOOKUP($A13,'Current month raw data'!$B:$Q,9,FALSE)</f>
        <v>36.878936522920498</v>
      </c>
      <c r="G13" s="53">
        <f>VLOOKUP($A13,'Current month raw data'!$B:$Q,10,FALSE)</f>
        <v>39.583558428478703</v>
      </c>
      <c r="H13" s="52">
        <f>VLOOKUP($A13,'Current month raw data'!$B:$Q,11,FALSE)</f>
        <v>-4.0815790573946602</v>
      </c>
      <c r="I13" s="52">
        <f>VLOOKUP($A13,'Current month raw data'!$B:$Q,12,FALSE)</f>
        <v>-2.8681780676380799</v>
      </c>
      <c r="J13" s="52">
        <f>VLOOKUP($A13,'Current month raw data'!$B:$Q,13,FALSE)</f>
        <v>-6.8326901696952298</v>
      </c>
      <c r="K13" s="52">
        <f>VLOOKUP($A13,'Current month raw data'!$B:$Q,14,FALSE)</f>
        <v>-7.3577899084326104</v>
      </c>
      <c r="L13" s="52">
        <f>VLOOKUP($A13,'Current month raw data'!$B:$Q,15,FALSE)</f>
        <v>-0.563609424479242</v>
      </c>
      <c r="M13" s="57">
        <f>VLOOKUP($A13,'Current month raw data'!$B:$Q,16,FALSE)</f>
        <v>-4.6221843176388502</v>
      </c>
    </row>
    <row r="14" spans="1:13" x14ac:dyDescent="0.4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45">
      <c r="A15" s="22" t="s">
        <v>18</v>
      </c>
      <c r="B15" s="56">
        <f>VLOOKUP($A15,'Current month raw data'!$B:$Q,5,FALSE)</f>
        <v>70.614386533993695</v>
      </c>
      <c r="C15" s="52">
        <f>VLOOKUP($A15,'Current month raw data'!$B:$Q,6,FALSE)</f>
        <v>71.735828035333697</v>
      </c>
      <c r="D15" s="53">
        <f>VLOOKUP($A15,'Current month raw data'!$B:$Q,7,FALSE)</f>
        <v>204.40431533167799</v>
      </c>
      <c r="E15" s="53">
        <f>VLOOKUP($A15,'Current month raw data'!$B:$Q,8,FALSE)</f>
        <v>193.08789836743901</v>
      </c>
      <c r="F15" s="53">
        <f>VLOOKUP($A15,'Current month raw data'!$B:$Q,9,FALSE)</f>
        <v>144.33885332047501</v>
      </c>
      <c r="G15" s="53">
        <f>VLOOKUP($A15,'Current month raw data'!$B:$Q,10,FALSE)</f>
        <v>138.513202729906</v>
      </c>
      <c r="H15" s="52">
        <f>VLOOKUP($A15,'Current month raw data'!$B:$Q,11,FALSE)</f>
        <v>-1.5632934505023099</v>
      </c>
      <c r="I15" s="52">
        <f>VLOOKUP($A15,'Current month raw data'!$B:$Q,12,FALSE)</f>
        <v>5.86075930180988</v>
      </c>
      <c r="J15" s="52">
        <f>VLOOKUP($A15,'Current month raw data'!$B:$Q,13,FALSE)</f>
        <v>4.2058449849926696</v>
      </c>
      <c r="K15" s="52">
        <f>VLOOKUP($A15,'Current month raw data'!$B:$Q,14,FALSE)</f>
        <v>5.1014625857762104</v>
      </c>
      <c r="L15" s="52">
        <f>VLOOKUP($A15,'Current month raw data'!$B:$Q,15,FALSE)</f>
        <v>0.85946964003077098</v>
      </c>
      <c r="M15" s="57">
        <f>VLOOKUP($A15,'Current month raw data'!$B:$Q,16,FALSE)</f>
        <v>-0.71725984306320101</v>
      </c>
    </row>
    <row r="16" spans="1:13" x14ac:dyDescent="0.45">
      <c r="A16" s="24" t="s">
        <v>20</v>
      </c>
      <c r="B16" s="56">
        <f>VLOOKUP($A16,'Current month raw data'!$B:$Q,5,FALSE)</f>
        <v>73.746468196540505</v>
      </c>
      <c r="C16" s="52">
        <f>VLOOKUP($A16,'Current month raw data'!$B:$Q,6,FALSE)</f>
        <v>74.713165497317306</v>
      </c>
      <c r="D16" s="53">
        <f>VLOOKUP($A16,'Current month raw data'!$B:$Q,7,FALSE)</f>
        <v>218.669170057983</v>
      </c>
      <c r="E16" s="53">
        <f>VLOOKUP($A16,'Current month raw data'!$B:$Q,8,FALSE)</f>
        <v>202.06484325802299</v>
      </c>
      <c r="F16" s="53">
        <f>VLOOKUP($A16,'Current month raw data'!$B:$Q,9,FALSE)</f>
        <v>161.26078995244899</v>
      </c>
      <c r="G16" s="53">
        <f>VLOOKUP($A16,'Current month raw data'!$B:$Q,10,FALSE)</f>
        <v>150.969040755262</v>
      </c>
      <c r="H16" s="52">
        <f>VLOOKUP($A16,'Current month raw data'!$B:$Q,11,FALSE)</f>
        <v>-1.2938781195283799</v>
      </c>
      <c r="I16" s="52">
        <f>VLOOKUP($A16,'Current month raw data'!$B:$Q,12,FALSE)</f>
        <v>8.2173259495503395</v>
      </c>
      <c r="J16" s="52">
        <f>VLOOKUP($A16,'Current month raw data'!$B:$Q,13,FALSE)</f>
        <v>6.8171256475503998</v>
      </c>
      <c r="K16" s="52">
        <f>VLOOKUP($A16,'Current month raw data'!$B:$Q,14,FALSE)</f>
        <v>6.6187446878252798</v>
      </c>
      <c r="L16" s="52">
        <f>VLOOKUP($A16,'Current month raw data'!$B:$Q,15,FALSE)</f>
        <v>-0.185720181593066</v>
      </c>
      <c r="M16" s="57">
        <f>VLOOKUP($A16,'Current month raw data'!$B:$Q,16,FALSE)</f>
        <v>-1.4771953083282601</v>
      </c>
    </row>
    <row r="17" spans="1:13" x14ac:dyDescent="0.45">
      <c r="A17" s="24" t="s">
        <v>22</v>
      </c>
      <c r="B17" s="56">
        <f>VLOOKUP($A17,'Current month raw data'!$B:$Q,5,FALSE)</f>
        <v>69.020153959227798</v>
      </c>
      <c r="C17" s="52">
        <f>VLOOKUP($A17,'Current month raw data'!$B:$Q,6,FALSE)</f>
        <v>70.101501292887093</v>
      </c>
      <c r="D17" s="53">
        <f>VLOOKUP($A17,'Current month raw data'!$B:$Q,7,FALSE)</f>
        <v>175.52329557682799</v>
      </c>
      <c r="E17" s="53">
        <f>VLOOKUP($A17,'Current month raw data'!$B:$Q,8,FALSE)</f>
        <v>166.06526161638399</v>
      </c>
      <c r="F17" s="53">
        <f>VLOOKUP($A17,'Current month raw data'!$B:$Q,9,FALSE)</f>
        <v>121.14644884143701</v>
      </c>
      <c r="G17" s="53">
        <f>VLOOKUP($A17,'Current month raw data'!$B:$Q,10,FALSE)</f>
        <v>116.41424151904501</v>
      </c>
      <c r="H17" s="52">
        <f>VLOOKUP($A17,'Current month raw data'!$B:$Q,11,FALSE)</f>
        <v>-1.5425451862170401</v>
      </c>
      <c r="I17" s="52">
        <f>VLOOKUP($A17,'Current month raw data'!$B:$Q,12,FALSE)</f>
        <v>5.6953717281899197</v>
      </c>
      <c r="J17" s="52">
        <f>VLOOKUP($A17,'Current month raw data'!$B:$Q,13,FALSE)</f>
        <v>4.0649728595425199</v>
      </c>
      <c r="K17" s="52">
        <f>VLOOKUP($A17,'Current month raw data'!$B:$Q,14,FALSE)</f>
        <v>3.82399804685399</v>
      </c>
      <c r="L17" s="52">
        <f>VLOOKUP($A17,'Current month raw data'!$B:$Q,15,FALSE)</f>
        <v>-0.23156188491374299</v>
      </c>
      <c r="M17" s="57">
        <f>VLOOKUP($A17,'Current month raw data'!$B:$Q,16,FALSE)</f>
        <v>-1.7705351244219301</v>
      </c>
    </row>
    <row r="18" spans="1:13" x14ac:dyDescent="0.45">
      <c r="A18" s="24" t="s">
        <v>23</v>
      </c>
      <c r="B18" s="56">
        <f>VLOOKUP($A18,'Current month raw data'!$B:$Q,5,FALSE)</f>
        <v>72.067045454545394</v>
      </c>
      <c r="C18" s="52">
        <f>VLOOKUP($A18,'Current month raw data'!$B:$Q,6,FALSE)</f>
        <v>70.708261120739394</v>
      </c>
      <c r="D18" s="53">
        <f>VLOOKUP($A18,'Current month raw data'!$B:$Q,7,FALSE)</f>
        <v>177.11304782478399</v>
      </c>
      <c r="E18" s="53">
        <f>VLOOKUP($A18,'Current month raw data'!$B:$Q,8,FALSE)</f>
        <v>163.72096609910901</v>
      </c>
      <c r="F18" s="53">
        <f>VLOOKUP($A18,'Current month raw data'!$B:$Q,9,FALSE)</f>
        <v>127.640140681818</v>
      </c>
      <c r="G18" s="53">
        <f>VLOOKUP($A18,'Current month raw data'!$B:$Q,10,FALSE)</f>
        <v>115.76424821875599</v>
      </c>
      <c r="H18" s="52">
        <f>VLOOKUP($A18,'Current month raw data'!$B:$Q,11,FALSE)</f>
        <v>1.9216769190318099</v>
      </c>
      <c r="I18" s="52">
        <f>VLOOKUP($A18,'Current month raw data'!$B:$Q,12,FALSE)</f>
        <v>8.1798208529794199</v>
      </c>
      <c r="J18" s="52">
        <f>VLOOKUP($A18,'Current month raw data'!$B:$Q,13,FALSE)</f>
        <v>10.2586875013611</v>
      </c>
      <c r="K18" s="52">
        <f>VLOOKUP($A18,'Current month raw data'!$B:$Q,14,FALSE)</f>
        <v>12.105886772036699</v>
      </c>
      <c r="L18" s="52">
        <f>VLOOKUP($A18,'Current month raw data'!$B:$Q,15,FALSE)</f>
        <v>1.67533217793183</v>
      </c>
      <c r="M18" s="57">
        <f>VLOOKUP($A18,'Current month raw data'!$B:$Q,16,FALSE)</f>
        <v>3.62920356874407</v>
      </c>
    </row>
    <row r="19" spans="1:13" x14ac:dyDescent="0.45">
      <c r="A19" s="24" t="s">
        <v>21</v>
      </c>
      <c r="B19" s="56">
        <f>VLOOKUP($A19,'Current month raw data'!$B:$Q,5,FALSE)</f>
        <v>65.5691005822965</v>
      </c>
      <c r="C19" s="52">
        <f>VLOOKUP($A19,'Current month raw data'!$B:$Q,6,FALSE)</f>
        <v>67.104815381997597</v>
      </c>
      <c r="D19" s="53">
        <f>VLOOKUP($A19,'Current month raw data'!$B:$Q,7,FALSE)</f>
        <v>161.33356273958501</v>
      </c>
      <c r="E19" s="53">
        <f>VLOOKUP($A19,'Current month raw data'!$B:$Q,8,FALSE)</f>
        <v>150.69560475435799</v>
      </c>
      <c r="F19" s="53">
        <f>VLOOKUP($A19,'Current month raw data'!$B:$Q,9,FALSE)</f>
        <v>105.784966025721</v>
      </c>
      <c r="G19" s="53">
        <f>VLOOKUP($A19,'Current month raw data'!$B:$Q,10,FALSE)</f>
        <v>101.124007359196</v>
      </c>
      <c r="H19" s="52">
        <f>VLOOKUP($A19,'Current month raw data'!$B:$Q,11,FALSE)</f>
        <v>-2.2885314428762999</v>
      </c>
      <c r="I19" s="52">
        <f>VLOOKUP($A19,'Current month raw data'!$B:$Q,12,FALSE)</f>
        <v>7.0592357372122798</v>
      </c>
      <c r="J19" s="52">
        <f>VLOOKUP($A19,'Current month raw data'!$B:$Q,13,FALSE)</f>
        <v>4.6091514648631202</v>
      </c>
      <c r="K19" s="52">
        <f>VLOOKUP($A19,'Current month raw data'!$B:$Q,14,FALSE)</f>
        <v>6.2244790972327504</v>
      </c>
      <c r="L19" s="52">
        <f>VLOOKUP($A19,'Current month raw data'!$B:$Q,15,FALSE)</f>
        <v>1.5441551812148999</v>
      </c>
      <c r="M19" s="57">
        <f>VLOOKUP($A19,'Current month raw data'!$B:$Q,16,FALSE)</f>
        <v>-0.77971473851030104</v>
      </c>
    </row>
    <row r="20" spans="1:13" x14ac:dyDescent="0.45">
      <c r="A20" s="24" t="s">
        <v>24</v>
      </c>
      <c r="B20" s="56">
        <f>VLOOKUP($A20,'Current month raw data'!$B:$Q,5,FALSE)</f>
        <v>60.4120375784508</v>
      </c>
      <c r="C20" s="52">
        <f>VLOOKUP($A20,'Current month raw data'!$B:$Q,6,FALSE)</f>
        <v>63.983154248829003</v>
      </c>
      <c r="D20" s="53">
        <f>VLOOKUP($A20,'Current month raw data'!$B:$Q,7,FALSE)</f>
        <v>101.37206065494399</v>
      </c>
      <c r="E20" s="53">
        <f>VLOOKUP($A20,'Current month raw data'!$B:$Q,8,FALSE)</f>
        <v>100.208848254819</v>
      </c>
      <c r="F20" s="53">
        <f>VLOOKUP($A20,'Current month raw data'!$B:$Q,9,FALSE)</f>
        <v>61.240927376914897</v>
      </c>
      <c r="G20" s="53">
        <f>VLOOKUP($A20,'Current month raw data'!$B:$Q,10,FALSE)</f>
        <v>64.116781949856303</v>
      </c>
      <c r="H20" s="52">
        <f>VLOOKUP($A20,'Current month raw data'!$B:$Q,11,FALSE)</f>
        <v>-5.5813388888115796</v>
      </c>
      <c r="I20" s="52">
        <f>VLOOKUP($A20,'Current month raw data'!$B:$Q,12,FALSE)</f>
        <v>1.1607881144055501</v>
      </c>
      <c r="J20" s="52">
        <f>VLOOKUP($A20,'Current month raw data'!$B:$Q,13,FALSE)</f>
        <v>-4.4853382928520498</v>
      </c>
      <c r="K20" s="52">
        <f>VLOOKUP($A20,'Current month raw data'!$B:$Q,14,FALSE)</f>
        <v>-3.5605299022526702</v>
      </c>
      <c r="L20" s="52">
        <f>VLOOKUP($A20,'Current month raw data'!$B:$Q,15,FALSE)</f>
        <v>0.96823710001180696</v>
      </c>
      <c r="M20" s="57">
        <f>VLOOKUP($A20,'Current month raw data'!$B:$Q,16,FALSE)</f>
        <v>-4.6671423825986302</v>
      </c>
    </row>
    <row r="21" spans="1:13" x14ac:dyDescent="0.45">
      <c r="A21" s="24" t="s">
        <v>25</v>
      </c>
      <c r="B21" s="56">
        <f>VLOOKUP($A21,'Current month raw data'!$B:$Q,5,FALSE)</f>
        <v>75.477771453867007</v>
      </c>
      <c r="C21" s="52">
        <f>VLOOKUP($A21,'Current month raw data'!$B:$Q,6,FALSE)</f>
        <v>73.461708720672803</v>
      </c>
      <c r="D21" s="53">
        <f>VLOOKUP($A21,'Current month raw data'!$B:$Q,7,FALSE)</f>
        <v>139.28296992953599</v>
      </c>
      <c r="E21" s="53">
        <f>VLOOKUP($A21,'Current month raw data'!$B:$Q,8,FALSE)</f>
        <v>132.41207325786499</v>
      </c>
      <c r="F21" s="53">
        <f>VLOOKUP($A21,'Current month raw data'!$B:$Q,9,FALSE)</f>
        <v>105.12768171757401</v>
      </c>
      <c r="G21" s="53">
        <f>VLOOKUP($A21,'Current month raw data'!$B:$Q,10,FALSE)</f>
        <v>97.272171567697399</v>
      </c>
      <c r="H21" s="52">
        <f>VLOOKUP($A21,'Current month raw data'!$B:$Q,11,FALSE)</f>
        <v>2.7443722291568</v>
      </c>
      <c r="I21" s="52">
        <f>VLOOKUP($A21,'Current month raw data'!$B:$Q,12,FALSE)</f>
        <v>5.1890258211500502</v>
      </c>
      <c r="J21" s="52">
        <f>VLOOKUP($A21,'Current month raw data'!$B:$Q,13,FALSE)</f>
        <v>8.0758042339062701</v>
      </c>
      <c r="K21" s="52">
        <f>VLOOKUP($A21,'Current month raw data'!$B:$Q,14,FALSE)</f>
        <v>8.0758042339062701</v>
      </c>
      <c r="L21" s="52">
        <f>VLOOKUP($A21,'Current month raw data'!$B:$Q,15,FALSE)</f>
        <v>0</v>
      </c>
      <c r="M21" s="57">
        <f>VLOOKUP($A21,'Current month raw data'!$B:$Q,16,FALSE)</f>
        <v>2.7443722291568</v>
      </c>
    </row>
    <row r="22" spans="1:13" x14ac:dyDescent="0.45">
      <c r="B22" s="23"/>
      <c r="C22" s="54"/>
      <c r="D22" s="55"/>
      <c r="E22" s="55"/>
      <c r="F22" s="55"/>
      <c r="G22" s="55"/>
      <c r="H22" s="54"/>
      <c r="I22" s="54"/>
      <c r="J22" s="54"/>
      <c r="K22" s="54"/>
      <c r="L22" s="54"/>
      <c r="M22" s="58"/>
    </row>
    <row r="23" spans="1:13" x14ac:dyDescent="0.45">
      <c r="A23" s="22" t="s">
        <v>15</v>
      </c>
      <c r="B23" s="56">
        <f>VLOOKUP($A23,'Current month raw data'!$B:$Q,5,FALSE)</f>
        <v>63.074022776238799</v>
      </c>
      <c r="C23" s="52">
        <f>VLOOKUP($A23,'Current month raw data'!$B:$Q,6,FALSE)</f>
        <v>64.223426212590198</v>
      </c>
      <c r="D23" s="53">
        <f>VLOOKUP($A23,'Current month raw data'!$B:$Q,7,FALSE)</f>
        <v>125.29081047538401</v>
      </c>
      <c r="E23" s="53">
        <f>VLOOKUP($A23,'Current month raw data'!$B:$Q,8,FALSE)</f>
        <v>128.80855303365001</v>
      </c>
      <c r="F23" s="53">
        <f>VLOOKUP($A23,'Current month raw data'!$B:$Q,9,FALSE)</f>
        <v>79.025954335778493</v>
      </c>
      <c r="G23" s="53">
        <f>VLOOKUP($A23,'Current month raw data'!$B:$Q,10,FALSE)</f>
        <v>82.725266013071803</v>
      </c>
      <c r="H23" s="52">
        <f>VLOOKUP($A23,'Current month raw data'!$B:$Q,11,FALSE)</f>
        <v>-1.7896949822432899</v>
      </c>
      <c r="I23" s="52">
        <f>VLOOKUP($A23,'Current month raw data'!$B:$Q,12,FALSE)</f>
        <v>-2.7309852299534501</v>
      </c>
      <c r="J23" s="52">
        <f>VLOOKUP($A23,'Current month raw data'!$B:$Q,13,FALSE)</f>
        <v>-4.4718039065704698</v>
      </c>
      <c r="K23" s="52">
        <f>VLOOKUP($A23,'Current month raw data'!$B:$Q,14,FALSE)</f>
        <v>-3.909873341315</v>
      </c>
      <c r="L23" s="52">
        <f>VLOOKUP($A23,'Current month raw data'!$B:$Q,15,FALSE)</f>
        <v>0.58823529411764697</v>
      </c>
      <c r="M23" s="57">
        <f>VLOOKUP($A23,'Current month raw data'!$B:$Q,16,FALSE)</f>
        <v>-1.21198730566826</v>
      </c>
    </row>
    <row r="24" spans="1:13" x14ac:dyDescent="0.45">
      <c r="A24" s="24" t="s">
        <v>30</v>
      </c>
      <c r="B24" s="56">
        <f>VLOOKUP($A24,'Current month raw data'!$B:$Q,5,FALSE)</f>
        <v>69.559759243336103</v>
      </c>
      <c r="C24" s="52">
        <f>VLOOKUP($A24,'Current month raw data'!$B:$Q,6,FALSE)</f>
        <v>73.755237430167497</v>
      </c>
      <c r="D24" s="53">
        <f>VLOOKUP($A24,'Current month raw data'!$B:$Q,7,FALSE)</f>
        <v>102.07388062004</v>
      </c>
      <c r="E24" s="53">
        <f>VLOOKUP($A24,'Current month raw data'!$B:$Q,8,FALSE)</f>
        <v>101.473836722134</v>
      </c>
      <c r="F24" s="53">
        <f>VLOOKUP($A24,'Current month raw data'!$B:$Q,9,FALSE)</f>
        <v>71.002345609630197</v>
      </c>
      <c r="G24" s="53">
        <f>VLOOKUP($A24,'Current month raw data'!$B:$Q,10,FALSE)</f>
        <v>74.842269203910604</v>
      </c>
      <c r="H24" s="52">
        <f>VLOOKUP($A24,'Current month raw data'!$B:$Q,11,FALSE)</f>
        <v>-5.6883800161361098</v>
      </c>
      <c r="I24" s="52">
        <f>VLOOKUP($A24,'Current month raw data'!$B:$Q,12,FALSE)</f>
        <v>0.59132867869087702</v>
      </c>
      <c r="J24" s="52">
        <f>VLOOKUP($A24,'Current month raw data'!$B:$Q,13,FALSE)</f>
        <v>-5.1306883598335702</v>
      </c>
      <c r="K24" s="52">
        <f>VLOOKUP($A24,'Current month raw data'!$B:$Q,14,FALSE)</f>
        <v>-3.6897613150195898</v>
      </c>
      <c r="L24" s="52">
        <f>VLOOKUP($A24,'Current month raw data'!$B:$Q,15,FALSE)</f>
        <v>1.5188547486033499</v>
      </c>
      <c r="M24" s="57">
        <f>VLOOKUP($A24,'Current month raw data'!$B:$Q,16,FALSE)</f>
        <v>-4.2559234975264504</v>
      </c>
    </row>
    <row r="25" spans="1:13" x14ac:dyDescent="0.45">
      <c r="A25" s="24" t="s">
        <v>29</v>
      </c>
      <c r="B25" s="56">
        <f>VLOOKUP($A25,'Current month raw data'!$B:$Q,5,FALSE)</f>
        <v>62.6467675767435</v>
      </c>
      <c r="C25" s="52">
        <f>VLOOKUP($A25,'Current month raw data'!$B:$Q,6,FALSE)</f>
        <v>66.864833741183205</v>
      </c>
      <c r="D25" s="53">
        <f>VLOOKUP($A25,'Current month raw data'!$B:$Q,7,FALSE)</f>
        <v>91.337194353994903</v>
      </c>
      <c r="E25" s="53">
        <f>VLOOKUP($A25,'Current month raw data'!$B:$Q,8,FALSE)</f>
        <v>93.8212268842436</v>
      </c>
      <c r="F25" s="53">
        <f>VLOOKUP($A25,'Current month raw data'!$B:$Q,9,FALSE)</f>
        <v>57.219799858065699</v>
      </c>
      <c r="G25" s="53">
        <f>VLOOKUP($A25,'Current month raw data'!$B:$Q,10,FALSE)</f>
        <v>62.733407370087797</v>
      </c>
      <c r="H25" s="52">
        <f>VLOOKUP($A25,'Current month raw data'!$B:$Q,11,FALSE)</f>
        <v>-6.3083476446928302</v>
      </c>
      <c r="I25" s="52">
        <f>VLOOKUP($A25,'Current month raw data'!$B:$Q,12,FALSE)</f>
        <v>-2.6476231581510299</v>
      </c>
      <c r="J25" s="52">
        <f>VLOOKUP($A25,'Current month raw data'!$B:$Q,13,FALSE)</f>
        <v>-8.7889495297063007</v>
      </c>
      <c r="K25" s="52">
        <f>VLOOKUP($A25,'Current month raw data'!$B:$Q,14,FALSE)</f>
        <v>-7.1871432597515303</v>
      </c>
      <c r="L25" s="52">
        <f>VLOOKUP($A25,'Current month raw data'!$B:$Q,15,FALSE)</f>
        <v>1.75615373542536</v>
      </c>
      <c r="M25" s="57">
        <f>VLOOKUP($A25,'Current month raw data'!$B:$Q,16,FALSE)</f>
        <v>-4.6629781920733597</v>
      </c>
    </row>
    <row r="26" spans="1:13" x14ac:dyDescent="0.45">
      <c r="A26" s="24" t="s">
        <v>28</v>
      </c>
      <c r="B26" s="56">
        <f>VLOOKUP($A26,'Current month raw data'!$B:$Q,5,FALSE)</f>
        <v>70.190019534718502</v>
      </c>
      <c r="C26" s="52">
        <f>VLOOKUP($A26,'Current month raw data'!$B:$Q,6,FALSE)</f>
        <v>69.901581722319804</v>
      </c>
      <c r="D26" s="53">
        <f>VLOOKUP($A26,'Current month raw data'!$B:$Q,7,FALSE)</f>
        <v>122.06701363137999</v>
      </c>
      <c r="E26" s="53">
        <f>VLOOKUP($A26,'Current month raw data'!$B:$Q,8,FALSE)</f>
        <v>121.226315515998</v>
      </c>
      <c r="F26" s="53">
        <f>VLOOKUP($A26,'Current month raw data'!$B:$Q,9,FALSE)</f>
        <v>85.678860713313199</v>
      </c>
      <c r="G26" s="53">
        <f>VLOOKUP($A26,'Current month raw data'!$B:$Q,10,FALSE)</f>
        <v>84.739112009373102</v>
      </c>
      <c r="H26" s="52">
        <f>VLOOKUP($A26,'Current month raw data'!$B:$Q,11,FALSE)</f>
        <v>0.41263417120440299</v>
      </c>
      <c r="I26" s="52">
        <f>VLOOKUP($A26,'Current month raw data'!$B:$Q,12,FALSE)</f>
        <v>0.69349473487084001</v>
      </c>
      <c r="J26" s="52">
        <f>VLOOKUP($A26,'Current month raw data'!$B:$Q,13,FALSE)</f>
        <v>1.1089905023268201</v>
      </c>
      <c r="K26" s="52">
        <f>VLOOKUP($A26,'Current month raw data'!$B:$Q,14,FALSE)</f>
        <v>6.0584449666492901E-2</v>
      </c>
      <c r="L26" s="52">
        <f>VLOOKUP($A26,'Current month raw data'!$B:$Q,15,FALSE)</f>
        <v>-1.0369068541300499</v>
      </c>
      <c r="M26" s="57">
        <f>VLOOKUP($A26,'Current month raw data'!$B:$Q,16,FALSE)</f>
        <v>-0.62855131492935001</v>
      </c>
    </row>
    <row r="27" spans="1:13" x14ac:dyDescent="0.45">
      <c r="A27" s="24" t="s">
        <v>27</v>
      </c>
      <c r="B27" s="56">
        <f>VLOOKUP($A27,'Current month raw data'!$B:$Q,5,FALSE)</f>
        <v>66.329515052339005</v>
      </c>
      <c r="C27" s="52">
        <f>VLOOKUP($A27,'Current month raw data'!$B:$Q,6,FALSE)</f>
        <v>66.180817610062803</v>
      </c>
      <c r="D27" s="53">
        <f>VLOOKUP($A27,'Current month raw data'!$B:$Q,7,FALSE)</f>
        <v>154.26860659025201</v>
      </c>
      <c r="E27" s="53">
        <f>VLOOKUP($A27,'Current month raw data'!$B:$Q,8,FALSE)</f>
        <v>164.54325136806699</v>
      </c>
      <c r="F27" s="53">
        <f>VLOOKUP($A27,'Current month raw data'!$B:$Q,9,FALSE)</f>
        <v>102.325618629315</v>
      </c>
      <c r="G27" s="53">
        <f>VLOOKUP($A27,'Current month raw data'!$B:$Q,10,FALSE)</f>
        <v>108.896069077568</v>
      </c>
      <c r="H27" s="52">
        <f>VLOOKUP($A27,'Current month raw data'!$B:$Q,11,FALSE)</f>
        <v>0.22468359812695701</v>
      </c>
      <c r="I27" s="52">
        <f>VLOOKUP($A27,'Current month raw data'!$B:$Q,12,FALSE)</f>
        <v>-6.2443428657137199</v>
      </c>
      <c r="J27" s="52">
        <f>VLOOKUP($A27,'Current month raw data'!$B:$Q,13,FALSE)</f>
        <v>-6.0336892818168302</v>
      </c>
      <c r="K27" s="52">
        <f>VLOOKUP($A27,'Current month raw data'!$B:$Q,14,FALSE)</f>
        <v>-5.1989256724493202</v>
      </c>
      <c r="L27" s="52">
        <f>VLOOKUP($A27,'Current month raw data'!$B:$Q,15,FALSE)</f>
        <v>0.88836477987421303</v>
      </c>
      <c r="M27" s="57">
        <f>VLOOKUP($A27,'Current month raw data'!$B:$Q,16,FALSE)</f>
        <v>1.11504438795308</v>
      </c>
    </row>
    <row r="28" spans="1:13" x14ac:dyDescent="0.45">
      <c r="A28" s="24" t="s">
        <v>26</v>
      </c>
      <c r="B28" s="56">
        <f>VLOOKUP($A28,'Current month raw data'!$B:$Q,5,FALSE)</f>
        <v>47.819808027923202</v>
      </c>
      <c r="C28" s="52">
        <f>VLOOKUP($A28,'Current month raw data'!$B:$Q,6,FALSE)</f>
        <v>47.265146579804501</v>
      </c>
      <c r="D28" s="53">
        <f>VLOOKUP($A28,'Current month raw data'!$B:$Q,7,FALSE)</f>
        <v>128.12500775891101</v>
      </c>
      <c r="E28" s="53">
        <f>VLOOKUP($A28,'Current month raw data'!$B:$Q,8,FALSE)</f>
        <v>130.83092558900199</v>
      </c>
      <c r="F28" s="53">
        <f>VLOOKUP($A28,'Current month raw data'!$B:$Q,9,FALSE)</f>
        <v>61.269132746073197</v>
      </c>
      <c r="G28" s="53">
        <f>VLOOKUP($A28,'Current month raw data'!$B:$Q,10,FALSE)</f>
        <v>61.837428751357201</v>
      </c>
      <c r="H28" s="52">
        <f>VLOOKUP($A28,'Current month raw data'!$B:$Q,11,FALSE)</f>
        <v>1.17351047919027</v>
      </c>
      <c r="I28" s="52">
        <f>VLOOKUP($A28,'Current month raw data'!$B:$Q,12,FALSE)</f>
        <v>-2.0682555121497699</v>
      </c>
      <c r="J28" s="52">
        <f>VLOOKUP($A28,'Current month raw data'!$B:$Q,13,FALSE)</f>
        <v>-0.91901622813100603</v>
      </c>
      <c r="K28" s="52">
        <f>VLOOKUP($A28,'Current month raw data'!$B:$Q,14,FALSE)</f>
        <v>-1.37085133327959</v>
      </c>
      <c r="L28" s="52">
        <f>VLOOKUP($A28,'Current month raw data'!$B:$Q,15,FALSE)</f>
        <v>-0.45602605863192103</v>
      </c>
      <c r="M28" s="57">
        <f>VLOOKUP($A28,'Current month raw data'!$B:$Q,16,FALSE)</f>
        <v>0.71213290697247</v>
      </c>
    </row>
    <row r="29" spans="1:13" x14ac:dyDescent="0.45"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45">
      <c r="A30" s="22" t="s">
        <v>17</v>
      </c>
      <c r="B30" s="56">
        <f>VLOOKUP($A30,'Current month raw data'!$B:$Q,5,FALSE)</f>
        <v>59.246392879690703</v>
      </c>
      <c r="C30" s="52">
        <f>VLOOKUP($A30,'Current month raw data'!$B:$Q,6,FALSE)</f>
        <v>62.298392667986903</v>
      </c>
      <c r="D30" s="53">
        <f>VLOOKUP($A30,'Current month raw data'!$B:$Q,7,FALSE)</f>
        <v>131.97779135651001</v>
      </c>
      <c r="E30" s="53">
        <f>VLOOKUP($A30,'Current month raw data'!$B:$Q,8,FALSE)</f>
        <v>132.35958604553099</v>
      </c>
      <c r="F30" s="53">
        <f>VLOOKUP($A30,'Current month raw data'!$B:$Q,9,FALSE)</f>
        <v>78.1920807810166</v>
      </c>
      <c r="G30" s="53">
        <f>VLOOKUP($A30,'Current month raw data'!$B:$Q,10,FALSE)</f>
        <v>82.457894648367301</v>
      </c>
      <c r="H30" s="52">
        <f>VLOOKUP($A30,'Current month raw data'!$B:$Q,11,FALSE)</f>
        <v>-4.89900245831614</v>
      </c>
      <c r="I30" s="52">
        <f>VLOOKUP($A30,'Current month raw data'!$B:$Q,12,FALSE)</f>
        <v>-0.28845261641280701</v>
      </c>
      <c r="J30" s="52">
        <f>VLOOKUP($A30,'Current month raw data'!$B:$Q,13,FALSE)</f>
        <v>-5.1733237739598099</v>
      </c>
      <c r="K30" s="52">
        <f>VLOOKUP($A30,'Current month raw data'!$B:$Q,14,FALSE)</f>
        <v>-5.4615640277671398</v>
      </c>
      <c r="L30" s="52">
        <f>VLOOKUP($A30,'Current month raw data'!$B:$Q,15,FALSE)</f>
        <v>-0.30396536637037702</v>
      </c>
      <c r="M30" s="57">
        <f>VLOOKUP($A30,'Current month raw data'!$B:$Q,16,FALSE)</f>
        <v>-5.1880765539156002</v>
      </c>
    </row>
    <row r="31" spans="1:13" x14ac:dyDescent="0.45">
      <c r="A31" s="24" t="s">
        <v>46</v>
      </c>
      <c r="B31" s="56">
        <f>VLOOKUP($A31,'Current month raw data'!$B:$Q,5,FALSE)</f>
        <v>58.352570295418701</v>
      </c>
      <c r="C31" s="52">
        <f>VLOOKUP($A31,'Current month raw data'!$B:$Q,6,FALSE)</f>
        <v>60.226645677821203</v>
      </c>
      <c r="D31" s="53">
        <f>VLOOKUP($A31,'Current month raw data'!$B:$Q,7,FALSE)</f>
        <v>124.453641478305</v>
      </c>
      <c r="E31" s="53">
        <f>VLOOKUP($A31,'Current month raw data'!$B:$Q,8,FALSE)</f>
        <v>125.411511102742</v>
      </c>
      <c r="F31" s="53">
        <f>VLOOKUP($A31,'Current month raw data'!$B:$Q,9,FALSE)</f>
        <v>72.621898628836703</v>
      </c>
      <c r="G31" s="53">
        <f>VLOOKUP($A31,'Current month raw data'!$B:$Q,10,FALSE)</f>
        <v>75.531146431049905</v>
      </c>
      <c r="H31" s="52">
        <f>VLOOKUP($A31,'Current month raw data'!$B:$Q,11,FALSE)</f>
        <v>-3.1117047302082002</v>
      </c>
      <c r="I31" s="52">
        <f>VLOOKUP($A31,'Current month raw data'!$B:$Q,12,FALSE)</f>
        <v>-0.76378126378815203</v>
      </c>
      <c r="J31" s="52">
        <f>VLOOKUP($A31,'Current month raw data'!$B:$Q,13,FALSE)</f>
        <v>-3.8517193762826198</v>
      </c>
      <c r="K31" s="52">
        <f>VLOOKUP($A31,'Current month raw data'!$B:$Q,14,FALSE)</f>
        <v>-3.9786606902630499</v>
      </c>
      <c r="L31" s="52">
        <f>VLOOKUP($A31,'Current month raw data'!$B:$Q,15,FALSE)</f>
        <v>-0.132026608439547</v>
      </c>
      <c r="M31" s="57">
        <f>VLOOKUP($A31,'Current month raw data'!$B:$Q,16,FALSE)</f>
        <v>-3.2396230604278</v>
      </c>
    </row>
    <row r="32" spans="1:13" x14ac:dyDescent="0.45">
      <c r="A32" s="24" t="s">
        <v>39</v>
      </c>
      <c r="B32" s="56">
        <f>VLOOKUP($A32,'Current month raw data'!$B:$Q,5,FALSE)</f>
        <v>56.065186099115699</v>
      </c>
      <c r="C32" s="52">
        <f>VLOOKUP($A32,'Current month raw data'!$B:$Q,6,FALSE)</f>
        <v>61.618773946360101</v>
      </c>
      <c r="D32" s="53">
        <f>VLOOKUP($A32,'Current month raw data'!$B:$Q,7,FALSE)</f>
        <v>131.33004327972199</v>
      </c>
      <c r="E32" s="53">
        <f>VLOOKUP($A32,'Current month raw data'!$B:$Q,8,FALSE)</f>
        <v>124.611406808642</v>
      </c>
      <c r="F32" s="53">
        <f>VLOOKUP($A32,'Current month raw data'!$B:$Q,9,FALSE)</f>
        <v>73.630433168825803</v>
      </c>
      <c r="G32" s="53">
        <f>VLOOKUP($A32,'Current month raw data'!$B:$Q,10,FALSE)</f>
        <v>76.784021072796904</v>
      </c>
      <c r="H32" s="52">
        <f>VLOOKUP($A32,'Current month raw data'!$B:$Q,11,FALSE)</f>
        <v>-9.0128178338615399</v>
      </c>
      <c r="I32" s="52">
        <f>VLOOKUP($A32,'Current month raw data'!$B:$Q,12,FALSE)</f>
        <v>5.3916705084608498</v>
      </c>
      <c r="J32" s="52">
        <f>VLOOKUP($A32,'Current month raw data'!$B:$Q,13,FALSE)</f>
        <v>-4.1070887665302998</v>
      </c>
      <c r="K32" s="52">
        <f>VLOOKUP($A32,'Current month raw data'!$B:$Q,14,FALSE)</f>
        <v>-0.73920235667026102</v>
      </c>
      <c r="L32" s="52">
        <f>VLOOKUP($A32,'Current month raw data'!$B:$Q,15,FALSE)</f>
        <v>3.5121328224776498</v>
      </c>
      <c r="M32" s="57">
        <f>VLOOKUP($A32,'Current month raw data'!$B:$Q,16,FALSE)</f>
        <v>-5.8172271447570596</v>
      </c>
    </row>
    <row r="33" spans="1:13" x14ac:dyDescent="0.45">
      <c r="A33" s="24" t="s">
        <v>38</v>
      </c>
      <c r="B33" s="56">
        <f>VLOOKUP($A33,'Current month raw data'!$B:$Q,5,FALSE)</f>
        <v>58.147566718995201</v>
      </c>
      <c r="C33" s="52">
        <f>VLOOKUP($A33,'Current month raw data'!$B:$Q,6,FALSE)</f>
        <v>60.768396196311102</v>
      </c>
      <c r="D33" s="53">
        <f>VLOOKUP($A33,'Current month raw data'!$B:$Q,7,FALSE)</f>
        <v>138.61493790496701</v>
      </c>
      <c r="E33" s="53">
        <f>VLOOKUP($A33,'Current month raw data'!$B:$Q,8,FALSE)</f>
        <v>142.328034195215</v>
      </c>
      <c r="F33" s="53">
        <f>VLOOKUP($A33,'Current month raw data'!$B:$Q,9,FALSE)</f>
        <v>80.601213500784894</v>
      </c>
      <c r="G33" s="53">
        <f>VLOOKUP($A33,'Current month raw data'!$B:$Q,10,FALSE)</f>
        <v>86.490463718169593</v>
      </c>
      <c r="H33" s="52">
        <f>VLOOKUP($A33,'Current month raw data'!$B:$Q,11,FALSE)</f>
        <v>-4.3128165977087001</v>
      </c>
      <c r="I33" s="52">
        <f>VLOOKUP($A33,'Current month raw data'!$B:$Q,12,FALSE)</f>
        <v>-2.6088298845993698</v>
      </c>
      <c r="J33" s="52">
        <f>VLOOKUP($A33,'Current month raw data'!$B:$Q,13,FALSE)</f>
        <v>-6.80913243403909</v>
      </c>
      <c r="K33" s="52">
        <f>VLOOKUP($A33,'Current month raw data'!$B:$Q,14,FALSE)</f>
        <v>-9.0751175347239492</v>
      </c>
      <c r="L33" s="52">
        <f>VLOOKUP($A33,'Current month raw data'!$B:$Q,15,FALSE)</f>
        <v>-2.4315527474631402</v>
      </c>
      <c r="M33" s="57">
        <f>VLOOKUP($A33,'Current month raw data'!$B:$Q,16,FALSE)</f>
        <v>-6.63950093469722</v>
      </c>
    </row>
    <row r="34" spans="1:13" x14ac:dyDescent="0.45">
      <c r="A34" s="24" t="s">
        <v>37</v>
      </c>
      <c r="B34" s="56">
        <f>VLOOKUP($A34,'Current month raw data'!$B:$Q,5,FALSE)</f>
        <v>56.994858919177403</v>
      </c>
      <c r="C34" s="52">
        <f>VLOOKUP($A34,'Current month raw data'!$B:$Q,6,FALSE)</f>
        <v>58.934150444604597</v>
      </c>
      <c r="D34" s="53">
        <f>VLOOKUP($A34,'Current month raw data'!$B:$Q,7,FALSE)</f>
        <v>120.910914506875</v>
      </c>
      <c r="E34" s="53">
        <f>VLOOKUP($A34,'Current month raw data'!$B:$Q,8,FALSE)</f>
        <v>121.424286063818</v>
      </c>
      <c r="F34" s="53">
        <f>VLOOKUP($A34,'Current month raw data'!$B:$Q,9,FALSE)</f>
        <v>68.913005141080802</v>
      </c>
      <c r="G34" s="53">
        <f>VLOOKUP($A34,'Current month raw data'!$B:$Q,10,FALSE)</f>
        <v>71.560371425138101</v>
      </c>
      <c r="H34" s="52">
        <f>VLOOKUP($A34,'Current month raw data'!$B:$Q,11,FALSE)</f>
        <v>-3.2906074165777199</v>
      </c>
      <c r="I34" s="52">
        <f>VLOOKUP($A34,'Current month raw data'!$B:$Q,12,FALSE)</f>
        <v>-0.42279149714234199</v>
      </c>
      <c r="J34" s="52">
        <f>VLOOKUP($A34,'Current month raw data'!$B:$Q,13,FALSE)</f>
        <v>-3.6994865053584398</v>
      </c>
      <c r="K34" s="52">
        <f>VLOOKUP($A34,'Current month raw data'!$B:$Q,14,FALSE)</f>
        <v>-3.2134709361713498</v>
      </c>
      <c r="L34" s="52">
        <f>VLOOKUP($A34,'Current month raw data'!$B:$Q,15,FALSE)</f>
        <v>0.50468637346791601</v>
      </c>
      <c r="M34" s="57">
        <f>VLOOKUP($A34,'Current month raw data'!$B:$Q,16,FALSE)</f>
        <v>-2.8025282903456001</v>
      </c>
    </row>
    <row r="35" spans="1:13" x14ac:dyDescent="0.45">
      <c r="A35" s="24" t="s">
        <v>34</v>
      </c>
      <c r="B35" s="56">
        <f>VLOOKUP($A35,'Current month raw data'!$B:$Q,5,FALSE)</f>
        <v>61.774261987027899</v>
      </c>
      <c r="C35" s="52">
        <f>VLOOKUP($A35,'Current month raw data'!$B:$Q,6,FALSE)</f>
        <v>69.545042595613495</v>
      </c>
      <c r="D35" s="53">
        <f>VLOOKUP($A35,'Current month raw data'!$B:$Q,7,FALSE)</f>
        <v>119.05546330549799</v>
      </c>
      <c r="E35" s="53">
        <f>VLOOKUP($A35,'Current month raw data'!$B:$Q,8,FALSE)</f>
        <v>116.189110109118</v>
      </c>
      <c r="F35" s="53">
        <f>VLOOKUP($A35,'Current month raw data'!$B:$Q,9,FALSE)</f>
        <v>73.545633812208195</v>
      </c>
      <c r="G35" s="53">
        <f>VLOOKUP($A35,'Current month raw data'!$B:$Q,10,FALSE)</f>
        <v>80.803766116850895</v>
      </c>
      <c r="H35" s="52">
        <f>VLOOKUP($A35,'Current month raw data'!$B:$Q,11,FALSE)</f>
        <v>-11.173737650533401</v>
      </c>
      <c r="I35" s="52">
        <f>VLOOKUP($A35,'Current month raw data'!$B:$Q,12,FALSE)</f>
        <v>2.46697232958183</v>
      </c>
      <c r="J35" s="52">
        <f>VLOOKUP($A35,'Current month raw data'!$B:$Q,13,FALSE)</f>
        <v>-8.9824183369703601</v>
      </c>
      <c r="K35" s="52">
        <f>VLOOKUP($A35,'Current month raw data'!$B:$Q,14,FALSE)</f>
        <v>-9.2793761890520194</v>
      </c>
      <c r="L35" s="52">
        <f>VLOOKUP($A35,'Current month raw data'!$B:$Q,15,FALSE)</f>
        <v>-0.32626427406198999</v>
      </c>
      <c r="M35" s="57">
        <f>VLOOKUP($A35,'Current month raw data'!$B:$Q,16,FALSE)</f>
        <v>-11.463546010564301</v>
      </c>
    </row>
    <row r="36" spans="1:13" x14ac:dyDescent="0.45">
      <c r="A36" s="24" t="s">
        <v>35</v>
      </c>
      <c r="B36" s="56">
        <f>VLOOKUP($A36,'Current month raw data'!$B:$Q,5,FALSE)</f>
        <v>66.874703369719896</v>
      </c>
      <c r="C36" s="52">
        <f>VLOOKUP($A36,'Current month raw data'!$B:$Q,6,FALSE)</f>
        <v>69.162222737460297</v>
      </c>
      <c r="D36" s="53">
        <f>VLOOKUP($A36,'Current month raw data'!$B:$Q,7,FALSE)</f>
        <v>184.114495463846</v>
      </c>
      <c r="E36" s="53">
        <f>VLOOKUP($A36,'Current month raw data'!$B:$Q,8,FALSE)</f>
        <v>187.177117411078</v>
      </c>
      <c r="F36" s="53">
        <f>VLOOKUP($A36,'Current month raw data'!$B:$Q,9,FALSE)</f>
        <v>123.126022702104</v>
      </c>
      <c r="G36" s="53">
        <f>VLOOKUP($A36,'Current month raw data'!$B:$Q,10,FALSE)</f>
        <v>129.45585485740699</v>
      </c>
      <c r="H36" s="52">
        <f>VLOOKUP($A36,'Current month raw data'!$B:$Q,11,FALSE)</f>
        <v>-3.3074694207325099</v>
      </c>
      <c r="I36" s="52">
        <f>VLOOKUP($A36,'Current month raw data'!$B:$Q,12,FALSE)</f>
        <v>-1.636216002037</v>
      </c>
      <c r="J36" s="52">
        <f>VLOOKUP($A36,'Current month raw data'!$B:$Q,13,FALSE)</f>
        <v>-4.8895680788450004</v>
      </c>
      <c r="K36" s="52">
        <f>VLOOKUP($A36,'Current month raw data'!$B:$Q,14,FALSE)</f>
        <v>-7.0727196578374301</v>
      </c>
      <c r="L36" s="52">
        <f>VLOOKUP($A36,'Current month raw data'!$B:$Q,15,FALSE)</f>
        <v>-2.2953860421979999</v>
      </c>
      <c r="M36" s="57">
        <f>VLOOKUP($A36,'Current month raw data'!$B:$Q,16,FALSE)</f>
        <v>-5.5269362714970498</v>
      </c>
    </row>
    <row r="37" spans="1:13" x14ac:dyDescent="0.4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45">
      <c r="A38" s="22" t="s">
        <v>47</v>
      </c>
      <c r="B38" s="56">
        <f>VLOOKUP($A38,'Current month raw data'!$B:$Q,5,FALSE)</f>
        <v>66.330707100738294</v>
      </c>
      <c r="C38" s="52">
        <f>VLOOKUP($A38,'Current month raw data'!$B:$Q,6,FALSE)</f>
        <v>63.935308641975297</v>
      </c>
      <c r="D38" s="53">
        <f>VLOOKUP($A38,'Current month raw data'!$B:$Q,7,FALSE)</f>
        <v>129.328108425094</v>
      </c>
      <c r="E38" s="53">
        <f>VLOOKUP($A38,'Current month raw data'!$B:$Q,8,FALSE)</f>
        <v>129.57500660389701</v>
      </c>
      <c r="F38" s="53">
        <f>VLOOKUP($A38,'Current month raw data'!$B:$Q,9,FALSE)</f>
        <v>85.784248798374705</v>
      </c>
      <c r="G38" s="53">
        <f>VLOOKUP($A38,'Current month raw data'!$B:$Q,10,FALSE)</f>
        <v>82.844180395061699</v>
      </c>
      <c r="H38" s="52">
        <f>VLOOKUP($A38,'Current month raw data'!$B:$Q,11,FALSE)</f>
        <v>3.74659716147888</v>
      </c>
      <c r="I38" s="52">
        <f>VLOOKUP($A38,'Current month raw data'!$B:$Q,12,FALSE)</f>
        <v>-0.190544600593932</v>
      </c>
      <c r="J38" s="52">
        <f>VLOOKUP($A38,'Current month raw data'!$B:$Q,13,FALSE)</f>
        <v>3.5489136222877402</v>
      </c>
      <c r="K38" s="52">
        <f>VLOOKUP($A38,'Current month raw data'!$B:$Q,14,FALSE)</f>
        <v>3.1960802869821698</v>
      </c>
      <c r="L38" s="52">
        <f>VLOOKUP($A38,'Current month raw data'!$B:$Q,15,FALSE)</f>
        <v>-0.34074074074074001</v>
      </c>
      <c r="M38" s="57">
        <f>VLOOKUP($A38,'Current month raw data'!$B:$Q,16,FALSE)</f>
        <v>3.3930902378175398</v>
      </c>
    </row>
    <row r="39" spans="1:13" x14ac:dyDescent="0.45">
      <c r="A39" s="22"/>
      <c r="B39" s="23"/>
      <c r="C39" s="54"/>
      <c r="D39" s="55"/>
      <c r="E39" s="55"/>
      <c r="F39" s="55"/>
      <c r="G39" s="55"/>
      <c r="H39" s="54"/>
      <c r="I39" s="54"/>
      <c r="J39" s="54"/>
      <c r="K39" s="54"/>
      <c r="L39" s="54"/>
      <c r="M39" s="58"/>
    </row>
    <row r="40" spans="1:13" x14ac:dyDescent="0.45">
      <c r="A40" s="22" t="s">
        <v>48</v>
      </c>
      <c r="B40" s="56">
        <f>VLOOKUP($A40,'Current month raw data'!$B:$Q,5,FALSE)</f>
        <v>60.060866766160402</v>
      </c>
      <c r="C40" s="52">
        <f>VLOOKUP($A40,'Current month raw data'!$B:$Q,6,FALSE)</f>
        <v>63.862729449321598</v>
      </c>
      <c r="D40" s="53">
        <f>VLOOKUP($A40,'Current month raw data'!$B:$Q,7,FALSE)</f>
        <v>112.589729610321</v>
      </c>
      <c r="E40" s="53">
        <f>VLOOKUP($A40,'Current month raw data'!$B:$Q,8,FALSE)</f>
        <v>111.81882043378</v>
      </c>
      <c r="F40" s="53">
        <f>VLOOKUP($A40,'Current month raw data'!$B:$Q,9,FALSE)</f>
        <v>67.622367493635295</v>
      </c>
      <c r="G40" s="53">
        <f>VLOOKUP($A40,'Current month raw data'!$B:$Q,10,FALSE)</f>
        <v>71.410550767047894</v>
      </c>
      <c r="H40" s="52">
        <f>VLOOKUP($A40,'Current month raw data'!$B:$Q,11,FALSE)</f>
        <v>-5.9531791327180601</v>
      </c>
      <c r="I40" s="52">
        <f>VLOOKUP($A40,'Current month raw data'!$B:$Q,12,FALSE)</f>
        <v>0.68942703343697298</v>
      </c>
      <c r="J40" s="52">
        <f>VLOOKUP($A40,'Current month raw data'!$B:$Q,13,FALSE)</f>
        <v>-5.3047949255709703</v>
      </c>
      <c r="K40" s="52">
        <f>VLOOKUP($A40,'Current month raw data'!$B:$Q,14,FALSE)</f>
        <v>-4.3475143209345504</v>
      </c>
      <c r="L40" s="52">
        <f>VLOOKUP($A40,'Current month raw data'!$B:$Q,15,FALSE)</f>
        <v>1.0109071561585501</v>
      </c>
      <c r="M40" s="57">
        <f>VLOOKUP($A40,'Current month raw data'!$B:$Q,16,FALSE)</f>
        <v>-5.0024530904310902</v>
      </c>
    </row>
    <row r="41" spans="1:13" x14ac:dyDescent="0.45">
      <c r="A41" s="24" t="s">
        <v>33</v>
      </c>
      <c r="B41" s="56">
        <f>VLOOKUP($A41,'Current month raw data'!$B:$Q,5,FALSE)</f>
        <v>58.939335641913502</v>
      </c>
      <c r="C41" s="52">
        <f>VLOOKUP($A41,'Current month raw data'!$B:$Q,6,FALSE)</f>
        <v>67.845449858210799</v>
      </c>
      <c r="D41" s="53">
        <f>VLOOKUP($A41,'Current month raw data'!$B:$Q,7,FALSE)</f>
        <v>93.377470657164594</v>
      </c>
      <c r="E41" s="53">
        <f>VLOOKUP($A41,'Current month raw data'!$B:$Q,8,FALSE)</f>
        <v>91.502578061917504</v>
      </c>
      <c r="F41" s="53">
        <f>VLOOKUP($A41,'Current month raw data'!$B:$Q,9,FALSE)</f>
        <v>55.0360608445555</v>
      </c>
      <c r="G41" s="53">
        <f>VLOOKUP($A41,'Current month raw data'!$B:$Q,10,FALSE)</f>
        <v>62.080335717968502</v>
      </c>
      <c r="H41" s="52">
        <f>VLOOKUP($A41,'Current month raw data'!$B:$Q,11,FALSE)</f>
        <v>-13.1270619251697</v>
      </c>
      <c r="I41" s="52">
        <f>VLOOKUP($A41,'Current month raw data'!$B:$Q,12,FALSE)</f>
        <v>2.0490052137966601</v>
      </c>
      <c r="J41" s="52">
        <f>VLOOKUP($A41,'Current month raw data'!$B:$Q,13,FALSE)</f>
        <v>-11.347030894638101</v>
      </c>
      <c r="K41" s="52">
        <f>VLOOKUP($A41,'Current month raw data'!$B:$Q,14,FALSE)</f>
        <v>-10.9013663167689</v>
      </c>
      <c r="L41" s="52">
        <f>VLOOKUP($A41,'Current month raw data'!$B:$Q,15,FALSE)</f>
        <v>0.50270688321732404</v>
      </c>
      <c r="M41" s="57">
        <f>VLOOKUP($A41,'Current month raw data'!$B:$Q,16,FALSE)</f>
        <v>-12.6903456858144</v>
      </c>
    </row>
    <row r="42" spans="1:13" x14ac:dyDescent="0.45">
      <c r="A42" s="24" t="s">
        <v>64</v>
      </c>
      <c r="B42" s="56">
        <f>VLOOKUP($A42,'Current month raw data'!$B:$Q,5,FALSE)</f>
        <v>63.395840068972902</v>
      </c>
      <c r="C42" s="52">
        <f>VLOOKUP($A42,'Current month raw data'!$B:$Q,6,FALSE)</f>
        <v>63.5197758379135</v>
      </c>
      <c r="D42" s="53">
        <f>VLOOKUP($A42,'Current month raw data'!$B:$Q,7,FALSE)</f>
        <v>185.18231228219199</v>
      </c>
      <c r="E42" s="53">
        <f>VLOOKUP($A42,'Current month raw data'!$B:$Q,8,FALSE)</f>
        <v>177.31903732609399</v>
      </c>
      <c r="F42" s="53">
        <f>VLOOKUP($A42,'Current month raw data'!$B:$Q,9,FALSE)</f>
        <v>117.397882530445</v>
      </c>
      <c r="G42" s="53">
        <f>VLOOKUP($A42,'Current month raw data'!$B:$Q,10,FALSE)</f>
        <v>112.63265502748099</v>
      </c>
      <c r="H42" s="52">
        <f>VLOOKUP($A42,'Current month raw data'!$B:$Q,11,FALSE)</f>
        <v>-0.195113674923651</v>
      </c>
      <c r="I42" s="52">
        <f>VLOOKUP($A42,'Current month raw data'!$B:$Q,12,FALSE)</f>
        <v>4.4345351038861303</v>
      </c>
      <c r="J42" s="52">
        <f>VLOOKUP($A42,'Current month raw data'!$B:$Q,13,FALSE)</f>
        <v>4.23076904455551</v>
      </c>
      <c r="K42" s="52">
        <f>VLOOKUP($A42,'Current month raw data'!$B:$Q,14,FALSE)</f>
        <v>4.23076904455551</v>
      </c>
      <c r="L42" s="52">
        <f>VLOOKUP($A42,'Current month raw data'!$B:$Q,15,FALSE)</f>
        <v>0</v>
      </c>
      <c r="M42" s="57">
        <f>VLOOKUP($A42,'Current month raw data'!$B:$Q,16,FALSE)</f>
        <v>-0.195113674923651</v>
      </c>
    </row>
    <row r="43" spans="1:13" x14ac:dyDescent="0.45">
      <c r="A43" s="24" t="s">
        <v>31</v>
      </c>
      <c r="B43" s="56">
        <f>VLOOKUP($A43,'Current month raw data'!$B:$Q,5,FALSE)</f>
        <v>60.447202521670597</v>
      </c>
      <c r="C43" s="52">
        <f>VLOOKUP($A43,'Current month raw data'!$B:$Q,6,FALSE)</f>
        <v>63.850936692506401</v>
      </c>
      <c r="D43" s="53">
        <f>VLOOKUP($A43,'Current month raw data'!$B:$Q,7,FALSE)</f>
        <v>106.213616791056</v>
      </c>
      <c r="E43" s="53">
        <f>VLOOKUP($A43,'Current month raw data'!$B:$Q,8,FALSE)</f>
        <v>110.603432018514</v>
      </c>
      <c r="F43" s="53">
        <f>VLOOKUP($A43,'Current month raw data'!$B:$Q,9,FALSE)</f>
        <v>64.203160047281301</v>
      </c>
      <c r="G43" s="53">
        <f>VLOOKUP($A43,'Current month raw data'!$B:$Q,10,FALSE)</f>
        <v>70.6213273578811</v>
      </c>
      <c r="H43" s="52">
        <f>VLOOKUP($A43,'Current month raw data'!$B:$Q,11,FALSE)</f>
        <v>-5.3307505686683401</v>
      </c>
      <c r="I43" s="52">
        <f>VLOOKUP($A43,'Current month raw data'!$B:$Q,12,FALSE)</f>
        <v>-3.96896836503478</v>
      </c>
      <c r="J43" s="52">
        <f>VLOOKUP($A43,'Current month raw data'!$B:$Q,13,FALSE)</f>
        <v>-9.0881431300137692</v>
      </c>
      <c r="K43" s="52">
        <f>VLOOKUP($A43,'Current month raw data'!$B:$Q,14,FALSE)</f>
        <v>-6.8417745736333</v>
      </c>
      <c r="L43" s="52">
        <f>VLOOKUP($A43,'Current month raw data'!$B:$Q,15,FALSE)</f>
        <v>2.4709302325581302</v>
      </c>
      <c r="M43" s="57">
        <f>VLOOKUP($A43,'Current month raw data'!$B:$Q,16,FALSE)</f>
        <v>-2.99153946353369</v>
      </c>
    </row>
    <row r="44" spans="1:13" x14ac:dyDescent="0.45">
      <c r="A44" s="24" t="s">
        <v>32</v>
      </c>
      <c r="B44" s="56">
        <f>VLOOKUP($A44,'Current month raw data'!$B:$Q,5,FALSE)</f>
        <v>55.646355353075101</v>
      </c>
      <c r="C44" s="52">
        <f>VLOOKUP($A44,'Current month raw data'!$B:$Q,6,FALSE)</f>
        <v>59.354593773728098</v>
      </c>
      <c r="D44" s="53">
        <f>VLOOKUP($A44,'Current month raw data'!$B:$Q,7,FALSE)</f>
        <v>91.335792169404201</v>
      </c>
      <c r="E44" s="53">
        <f>VLOOKUP($A44,'Current month raw data'!$B:$Q,8,FALSE)</f>
        <v>92.554099558654201</v>
      </c>
      <c r="F44" s="53">
        <f>VLOOKUP($A44,'Current month raw data'!$B:$Q,9,FALSE)</f>
        <v>50.825039475132797</v>
      </c>
      <c r="G44" s="53">
        <f>VLOOKUP($A44,'Current month raw data'!$B:$Q,10,FALSE)</f>
        <v>54.935109813971103</v>
      </c>
      <c r="H44" s="52">
        <f>VLOOKUP($A44,'Current month raw data'!$B:$Q,11,FALSE)</f>
        <v>-6.2476013816041904</v>
      </c>
      <c r="I44" s="52">
        <f>VLOOKUP($A44,'Current month raw data'!$B:$Q,12,FALSE)</f>
        <v>-1.3163192068849601</v>
      </c>
      <c r="J44" s="52">
        <f>VLOOKUP($A44,'Current month raw data'!$B:$Q,13,FALSE)</f>
        <v>-7.4816822115334904</v>
      </c>
      <c r="K44" s="52">
        <f>VLOOKUP($A44,'Current month raw data'!$B:$Q,14,FALSE)</f>
        <v>-7.4816822115334904</v>
      </c>
      <c r="L44" s="52">
        <f>VLOOKUP($A44,'Current month raw data'!$B:$Q,15,FALSE)</f>
        <v>0</v>
      </c>
      <c r="M44" s="57">
        <f>VLOOKUP($A44,'Current month raw data'!$B:$Q,16,FALSE)</f>
        <v>-6.2476013816041904</v>
      </c>
    </row>
    <row r="45" spans="1:13" x14ac:dyDescent="0.45">
      <c r="A45" s="24"/>
      <c r="B45" s="23"/>
      <c r="C45" s="54"/>
      <c r="D45" s="55"/>
      <c r="E45" s="55"/>
      <c r="F45" s="55"/>
      <c r="G45" s="55"/>
      <c r="H45" s="54"/>
      <c r="I45" s="54"/>
      <c r="J45" s="54"/>
      <c r="K45" s="54"/>
      <c r="L45" s="54"/>
      <c r="M45" s="58"/>
    </row>
    <row r="46" spans="1:13" x14ac:dyDescent="0.45">
      <c r="A46" s="22" t="s">
        <v>49</v>
      </c>
      <c r="B46" s="23"/>
      <c r="C46" s="54"/>
      <c r="D46" s="55"/>
      <c r="E46" s="55"/>
      <c r="F46" s="55"/>
      <c r="G46" s="55"/>
      <c r="H46" s="54"/>
      <c r="I46" s="54"/>
      <c r="J46" s="54"/>
      <c r="K46" s="54"/>
      <c r="L46" s="54"/>
      <c r="M46" s="58"/>
    </row>
    <row r="47" spans="1:13" x14ac:dyDescent="0.45">
      <c r="A47" s="24" t="s">
        <v>50</v>
      </c>
      <c r="B47" s="56">
        <f>VLOOKUP($A47,'Current month raw data'!$B:$Q,5,FALSE)</f>
        <v>60.698780299521303</v>
      </c>
      <c r="C47" s="52">
        <f>VLOOKUP($A47,'Current month raw data'!$B:$Q,6,FALSE)</f>
        <v>63.968481673215599</v>
      </c>
      <c r="D47" s="53">
        <f>VLOOKUP($A47,'Current month raw data'!$B:$Q,7,FALSE)</f>
        <v>126.852197741636</v>
      </c>
      <c r="E47" s="53">
        <f>VLOOKUP($A47,'Current month raw data'!$B:$Q,8,FALSE)</f>
        <v>125.547418942284</v>
      </c>
      <c r="F47" s="53">
        <f>VLOOKUP($A47,'Current month raw data'!$B:$Q,9,FALSE)</f>
        <v>76.997736812310194</v>
      </c>
      <c r="G47" s="53">
        <f>VLOOKUP($A47,'Current month raw data'!$B:$Q,10,FALSE)</f>
        <v>80.310777677290503</v>
      </c>
      <c r="H47" s="52">
        <f>VLOOKUP($A47,'Current month raw data'!$B:$Q,11,FALSE)</f>
        <v>-5.1114256398918601</v>
      </c>
      <c r="I47" s="52">
        <f>VLOOKUP($A47,'Current month raw data'!$B:$Q,12,FALSE)</f>
        <v>1.0392717033486101</v>
      </c>
      <c r="J47" s="52">
        <f>VLOOKUP($A47,'Current month raw data'!$B:$Q,13,FALSE)</f>
        <v>-4.1252755368563498</v>
      </c>
      <c r="K47" s="52">
        <f>VLOOKUP($A47,'Current month raw data'!$B:$Q,14,FALSE)</f>
        <v>-3.1714915568232001</v>
      </c>
      <c r="L47" s="52">
        <f>VLOOKUP($A47,'Current month raw data'!$B:$Q,15,FALSE)</f>
        <v>0.99482317719703095</v>
      </c>
      <c r="M47" s="57">
        <f>VLOOKUP($A47,'Current month raw data'!$B:$Q,16,FALSE)</f>
        <v>-4.1674521096456703</v>
      </c>
    </row>
    <row r="48" spans="1:13" x14ac:dyDescent="0.45">
      <c r="A48" s="24" t="s">
        <v>51</v>
      </c>
      <c r="B48" s="56">
        <f>VLOOKUP($A48,'Current month raw data'!$B:$Q,5,FALSE)</f>
        <v>59.817565806619697</v>
      </c>
      <c r="C48" s="52">
        <f>VLOOKUP($A48,'Current month raw data'!$B:$Q,6,FALSE)</f>
        <v>66.056815220224095</v>
      </c>
      <c r="D48" s="53">
        <f>VLOOKUP($A48,'Current month raw data'!$B:$Q,7,FALSE)</f>
        <v>123.076698326943</v>
      </c>
      <c r="E48" s="53">
        <f>VLOOKUP($A48,'Current month raw data'!$B:$Q,8,FALSE)</f>
        <v>123.94334845735</v>
      </c>
      <c r="F48" s="53">
        <f>VLOOKUP($A48,'Current month raw data'!$B:$Q,9,FALSE)</f>
        <v>73.621485014334098</v>
      </c>
      <c r="G48" s="53">
        <f>VLOOKUP($A48,'Current month raw data'!$B:$Q,10,FALSE)</f>
        <v>81.873028668230305</v>
      </c>
      <c r="H48" s="52">
        <f>VLOOKUP($A48,'Current month raw data'!$B:$Q,11,FALSE)</f>
        <v>-9.4452773613193397</v>
      </c>
      <c r="I48" s="52">
        <f>VLOOKUP($A48,'Current month raw data'!$B:$Q,12,FALSE)</f>
        <v>-0.69923085118626305</v>
      </c>
      <c r="J48" s="52">
        <f>VLOOKUP($A48,'Current month raw data'!$B:$Q,13,FALSE)</f>
        <v>-10.0784639192151</v>
      </c>
      <c r="K48" s="52">
        <f>VLOOKUP($A48,'Current month raw data'!$B:$Q,14,FALSE)</f>
        <v>-10.0784639192151</v>
      </c>
      <c r="L48" s="52">
        <f>VLOOKUP($A48,'Current month raw data'!$B:$Q,15,FALSE)</f>
        <v>0</v>
      </c>
      <c r="M48" s="57">
        <f>VLOOKUP($A48,'Current month raw data'!$B:$Q,16,FALSE)</f>
        <v>-9.4452773613193397</v>
      </c>
    </row>
    <row r="49" spans="1:13" x14ac:dyDescent="0.45">
      <c r="A49" s="24" t="s">
        <v>52</v>
      </c>
      <c r="B49" s="56">
        <f>VLOOKUP($A49,'Current month raw data'!$B:$Q,5,FALSE)</f>
        <v>59.9089874857792</v>
      </c>
      <c r="C49" s="52">
        <f>VLOOKUP($A49,'Current month raw data'!$B:$Q,6,FALSE)</f>
        <v>62.195491980927599</v>
      </c>
      <c r="D49" s="53">
        <f>VLOOKUP($A49,'Current month raw data'!$B:$Q,7,FALSE)</f>
        <v>129.52586327383199</v>
      </c>
      <c r="E49" s="53">
        <f>VLOOKUP($A49,'Current month raw data'!$B:$Q,8,FALSE)</f>
        <v>136.40377809527101</v>
      </c>
      <c r="F49" s="53">
        <f>VLOOKUP($A49,'Current month raw data'!$B:$Q,9,FALSE)</f>
        <v>77.597633219567598</v>
      </c>
      <c r="G49" s="53">
        <f>VLOOKUP($A49,'Current month raw data'!$B:$Q,10,FALSE)</f>
        <v>84.837000866926701</v>
      </c>
      <c r="H49" s="52">
        <f>VLOOKUP($A49,'Current month raw data'!$B:$Q,11,FALSE)</f>
        <v>-3.6763186885787098</v>
      </c>
      <c r="I49" s="52">
        <f>VLOOKUP($A49,'Current month raw data'!$B:$Q,12,FALSE)</f>
        <v>-5.0423198810778302</v>
      </c>
      <c r="J49" s="52">
        <f>VLOOKUP($A49,'Current month raw data'!$B:$Q,13,FALSE)</f>
        <v>-8.5332668215305603</v>
      </c>
      <c r="K49" s="52">
        <f>VLOOKUP($A49,'Current month raw data'!$B:$Q,14,FALSE)</f>
        <v>-12.874665730521601</v>
      </c>
      <c r="L49" s="52">
        <f>VLOOKUP($A49,'Current month raw data'!$B:$Q,15,FALSE)</f>
        <v>-4.7464239271781503</v>
      </c>
      <c r="M49" s="57">
        <f>VLOOKUP($A49,'Current month raw data'!$B:$Q,16,FALSE)</f>
        <v>-8.2482489458828407</v>
      </c>
    </row>
    <row r="50" spans="1:13" x14ac:dyDescent="0.45">
      <c r="A50" s="24" t="s">
        <v>53</v>
      </c>
      <c r="B50" s="56">
        <f>VLOOKUP($A50,'Current month raw data'!$B:$Q,5,FALSE)</f>
        <v>62.988223455874198</v>
      </c>
      <c r="C50" s="52">
        <f>VLOOKUP($A50,'Current month raw data'!$B:$Q,6,FALSE)</f>
        <v>64.244786975802597</v>
      </c>
      <c r="D50" s="53">
        <f>VLOOKUP($A50,'Current month raw data'!$B:$Q,7,FALSE)</f>
        <v>125.036145869999</v>
      </c>
      <c r="E50" s="53">
        <f>VLOOKUP($A50,'Current month raw data'!$B:$Q,8,FALSE)</f>
        <v>128.47652232020599</v>
      </c>
      <c r="F50" s="53">
        <f>VLOOKUP($A50,'Current month raw data'!$B:$Q,9,FALSE)</f>
        <v>78.758046961208095</v>
      </c>
      <c r="G50" s="53">
        <f>VLOOKUP($A50,'Current month raw data'!$B:$Q,10,FALSE)</f>
        <v>82.539468078536302</v>
      </c>
      <c r="H50" s="52">
        <f>VLOOKUP($A50,'Current month raw data'!$B:$Q,11,FALSE)</f>
        <v>-1.9558995820185701</v>
      </c>
      <c r="I50" s="52">
        <f>VLOOKUP($A50,'Current month raw data'!$B:$Q,12,FALSE)</f>
        <v>-2.6778250127540599</v>
      </c>
      <c r="J50" s="52">
        <f>VLOOKUP($A50,'Current month raw data'!$B:$Q,13,FALSE)</f>
        <v>-4.5813490265409902</v>
      </c>
      <c r="K50" s="52">
        <f>VLOOKUP($A50,'Current month raw data'!$B:$Q,14,FALSE)</f>
        <v>-4.0215216309014403</v>
      </c>
      <c r="L50" s="52">
        <f>VLOOKUP($A50,'Current month raw data'!$B:$Q,15,FALSE)</f>
        <v>0.58670646663750203</v>
      </c>
      <c r="M50" s="57">
        <f>VLOOKUP($A50,'Current month raw data'!$B:$Q,16,FALSE)</f>
        <v>-1.3806685047097</v>
      </c>
    </row>
    <row r="51" spans="1:13" x14ac:dyDescent="0.45">
      <c r="A51" s="25" t="s">
        <v>54</v>
      </c>
      <c r="B51" s="56">
        <f>VLOOKUP($A51,'Current month raw data'!$B:$Q,5,FALSE)</f>
        <v>69.940489727844707</v>
      </c>
      <c r="C51" s="52">
        <f>VLOOKUP($A51,'Current month raw data'!$B:$Q,6,FALSE)</f>
        <v>70.303376927085296</v>
      </c>
      <c r="D51" s="53">
        <f>VLOOKUP($A51,'Current month raw data'!$B:$Q,7,FALSE)</f>
        <v>164.90831869150199</v>
      </c>
      <c r="E51" s="53">
        <f>VLOOKUP($A51,'Current month raw data'!$B:$Q,8,FALSE)</f>
        <v>154.62506429493399</v>
      </c>
      <c r="F51" s="53">
        <f>VLOOKUP($A51,'Current month raw data'!$B:$Q,9,FALSE)</f>
        <v>115.33768569479101</v>
      </c>
      <c r="G51" s="53">
        <f>VLOOKUP($A51,'Current month raw data'!$B:$Q,10,FALSE)</f>
        <v>108.706641775015</v>
      </c>
      <c r="H51" s="52">
        <f>VLOOKUP($A51,'Current month raw data'!$B:$Q,11,FALSE)</f>
        <v>-0.51617321258542403</v>
      </c>
      <c r="I51" s="52">
        <f>VLOOKUP($A51,'Current month raw data'!$B:$Q,12,FALSE)</f>
        <v>6.6504447021306303</v>
      </c>
      <c r="J51" s="52">
        <f>VLOOKUP($A51,'Current month raw data'!$B:$Q,13,FALSE)</f>
        <v>6.099943675475</v>
      </c>
      <c r="K51" s="52">
        <f>VLOOKUP($A51,'Current month raw data'!$B:$Q,14,FALSE)</f>
        <v>6.7269879912449602</v>
      </c>
      <c r="L51" s="52">
        <f>VLOOKUP($A51,'Current month raw data'!$B:$Q,15,FALSE)</f>
        <v>0.590994013802569</v>
      </c>
      <c r="M51" s="57">
        <f>VLOOKUP($A51,'Current month raw data'!$B:$Q,16,FALSE)</f>
        <v>7.1770248429912795E-2</v>
      </c>
    </row>
    <row r="52" spans="1:13" x14ac:dyDescent="0.45">
      <c r="A52" s="24" t="s">
        <v>55</v>
      </c>
      <c r="B52" s="56">
        <f>VLOOKUP($A52,'Current month raw data'!$B:$Q,5,FALSE)</f>
        <v>58.138187836160498</v>
      </c>
      <c r="C52" s="52">
        <f>VLOOKUP($A52,'Current month raw data'!$B:$Q,6,FALSE)</f>
        <v>59.9324473975636</v>
      </c>
      <c r="D52" s="53">
        <f>VLOOKUP($A52,'Current month raw data'!$B:$Q,7,FALSE)</f>
        <v>115.034944017458</v>
      </c>
      <c r="E52" s="53">
        <f>VLOOKUP($A52,'Current month raw data'!$B:$Q,8,FALSE)</f>
        <v>116.991509636172</v>
      </c>
      <c r="F52" s="53">
        <f>VLOOKUP($A52,'Current month raw data'!$B:$Q,9,FALSE)</f>
        <v>66.879231830092394</v>
      </c>
      <c r="G52" s="53">
        <f>VLOOKUP($A52,'Current month raw data'!$B:$Q,10,FALSE)</f>
        <v>70.115874972314501</v>
      </c>
      <c r="H52" s="52">
        <f>VLOOKUP($A52,'Current month raw data'!$B:$Q,11,FALSE)</f>
        <v>-2.99380325569031</v>
      </c>
      <c r="I52" s="52">
        <f>VLOOKUP($A52,'Current month raw data'!$B:$Q,12,FALSE)</f>
        <v>-1.67239966797405</v>
      </c>
      <c r="J52" s="52">
        <f>VLOOKUP($A52,'Current month raw data'!$B:$Q,13,FALSE)</f>
        <v>-4.6161345679563999</v>
      </c>
      <c r="K52" s="52">
        <f>VLOOKUP($A52,'Current month raw data'!$B:$Q,14,FALSE)</f>
        <v>-4.25963340978016</v>
      </c>
      <c r="L52" s="52">
        <f>VLOOKUP($A52,'Current month raw data'!$B:$Q,15,FALSE)</f>
        <v>0.37375415282391999</v>
      </c>
      <c r="M52" s="57">
        <f>VLOOKUP($A52,'Current month raw data'!$B:$Q,16,FALSE)</f>
        <v>-2.63123856686191</v>
      </c>
    </row>
    <row r="53" spans="1:13" x14ac:dyDescent="0.45">
      <c r="A53" s="24" t="s">
        <v>56</v>
      </c>
      <c r="B53" s="56">
        <f>VLOOKUP($A53,'Current month raw data'!$B:$Q,5,FALSE)</f>
        <v>60.542748523820997</v>
      </c>
      <c r="C53" s="52">
        <f>VLOOKUP($A53,'Current month raw data'!$B:$Q,6,FALSE)</f>
        <v>63.151643857165297</v>
      </c>
      <c r="D53" s="53">
        <f>VLOOKUP($A53,'Current month raw data'!$B:$Q,7,FALSE)</f>
        <v>108.772974789242</v>
      </c>
      <c r="E53" s="53">
        <f>VLOOKUP($A53,'Current month raw data'!$B:$Q,8,FALSE)</f>
        <v>120.77124360139899</v>
      </c>
      <c r="F53" s="53">
        <f>VLOOKUP($A53,'Current month raw data'!$B:$Q,9,FALSE)</f>
        <v>65.854148588530194</v>
      </c>
      <c r="G53" s="53">
        <f>VLOOKUP($A53,'Current month raw data'!$B:$Q,10,FALSE)</f>
        <v>76.269025641025607</v>
      </c>
      <c r="H53" s="52">
        <f>VLOOKUP($A53,'Current month raw data'!$B:$Q,11,FALSE)</f>
        <v>-4.1311598146914097</v>
      </c>
      <c r="I53" s="52">
        <f>VLOOKUP($A53,'Current month raw data'!$B:$Q,12,FALSE)</f>
        <v>-9.9347066854402097</v>
      </c>
      <c r="J53" s="52">
        <f>VLOOKUP($A53,'Current month raw data'!$B:$Q,13,FALSE)</f>
        <v>-13.6554478898352</v>
      </c>
      <c r="K53" s="52">
        <f>VLOOKUP($A53,'Current month raw data'!$B:$Q,14,FALSE)</f>
        <v>-16.0391931934901</v>
      </c>
      <c r="L53" s="52">
        <f>VLOOKUP($A53,'Current month raw data'!$B:$Q,15,FALSE)</f>
        <v>-2.76073619631901</v>
      </c>
      <c r="M53" s="57">
        <f>VLOOKUP($A53,'Current month raw data'!$B:$Q,16,FALSE)</f>
        <v>-6.7778455866784499</v>
      </c>
    </row>
    <row r="54" spans="1:13" x14ac:dyDescent="0.45">
      <c r="A54" s="25" t="s">
        <v>57</v>
      </c>
      <c r="B54" s="56">
        <f>VLOOKUP($A54,'Current month raw data'!$B:$Q,5,FALSE)</f>
        <v>59.510935011459402</v>
      </c>
      <c r="C54" s="52">
        <f>VLOOKUP($A54,'Current month raw data'!$B:$Q,6,FALSE)</f>
        <v>60.882262996941797</v>
      </c>
      <c r="D54" s="53">
        <f>VLOOKUP($A54,'Current month raw data'!$B:$Q,7,FALSE)</f>
        <v>143.74921037343501</v>
      </c>
      <c r="E54" s="53">
        <f>VLOOKUP($A54,'Current month raw data'!$B:$Q,8,FALSE)</f>
        <v>147.07498970289001</v>
      </c>
      <c r="F54" s="53">
        <f>VLOOKUP($A54,'Current month raw data'!$B:$Q,9,FALSE)</f>
        <v>85.546499164821498</v>
      </c>
      <c r="G54" s="53">
        <f>VLOOKUP($A54,'Current month raw data'!$B:$Q,10,FALSE)</f>
        <v>89.542582033639107</v>
      </c>
      <c r="H54" s="52">
        <f>VLOOKUP($A54,'Current month raw data'!$B:$Q,11,FALSE)</f>
        <v>-2.2524261056974</v>
      </c>
      <c r="I54" s="52">
        <f>VLOOKUP($A54,'Current month raw data'!$B:$Q,12,FALSE)</f>
        <v>-2.26128136141525</v>
      </c>
      <c r="J54" s="52">
        <f>VLOOKUP($A54,'Current month raw data'!$B:$Q,13,FALSE)</f>
        <v>-4.4627737754048598</v>
      </c>
      <c r="K54" s="52">
        <f>VLOOKUP($A54,'Current month raw data'!$B:$Q,14,FALSE)</f>
        <v>-5.9856722209574702</v>
      </c>
      <c r="L54" s="52">
        <f>VLOOKUP($A54,'Current month raw data'!$B:$Q,15,FALSE)</f>
        <v>-1.5940366972477</v>
      </c>
      <c r="M54" s="57">
        <f>VLOOKUP($A54,'Current month raw data'!$B:$Q,16,FALSE)</f>
        <v>-3.8105583042419</v>
      </c>
    </row>
    <row r="55" spans="1:13" x14ac:dyDescent="0.45">
      <c r="A55" s="24" t="s">
        <v>58</v>
      </c>
      <c r="B55" s="56">
        <f>VLOOKUP($A55,'Current month raw data'!$B:$Q,5,FALSE)</f>
        <v>54.855727820844002</v>
      </c>
      <c r="C55" s="52">
        <f>VLOOKUP($A55,'Current month raw data'!$B:$Q,6,FALSE)</f>
        <v>59.086946547373202</v>
      </c>
      <c r="D55" s="53">
        <f>VLOOKUP($A55,'Current month raw data'!$B:$Q,7,FALSE)</f>
        <v>95.195149362119693</v>
      </c>
      <c r="E55" s="53">
        <f>VLOOKUP($A55,'Current month raw data'!$B:$Q,8,FALSE)</f>
        <v>94.255489206398494</v>
      </c>
      <c r="F55" s="53">
        <f>VLOOKUP($A55,'Current month raw data'!$B:$Q,9,FALSE)</f>
        <v>52.219992032730403</v>
      </c>
      <c r="G55" s="53">
        <f>VLOOKUP($A55,'Current month raw data'!$B:$Q,10,FALSE)</f>
        <v>55.692690525349803</v>
      </c>
      <c r="H55" s="52">
        <f>VLOOKUP($A55,'Current month raw data'!$B:$Q,11,FALSE)</f>
        <v>-7.1610042044341302</v>
      </c>
      <c r="I55" s="52">
        <f>VLOOKUP($A55,'Current month raw data'!$B:$Q,12,FALSE)</f>
        <v>0.99692884057242503</v>
      </c>
      <c r="J55" s="52">
        <f>VLOOKUP($A55,'Current month raw data'!$B:$Q,13,FALSE)</f>
        <v>-6.23546548005032</v>
      </c>
      <c r="K55" s="52">
        <f>VLOOKUP($A55,'Current month raw data'!$B:$Q,14,FALSE)</f>
        <v>-0.104955652524361</v>
      </c>
      <c r="L55" s="52">
        <f>VLOOKUP($A55,'Current month raw data'!$B:$Q,15,FALSE)</f>
        <v>6.5381968341362597</v>
      </c>
      <c r="M55" s="57">
        <f>VLOOKUP($A55,'Current month raw data'!$B:$Q,16,FALSE)</f>
        <v>-1.09100792048454</v>
      </c>
    </row>
    <row r="56" spans="1:13" ht="16.5" thickBot="1" x14ac:dyDescent="0.5">
      <c r="A56" s="24" t="s">
        <v>59</v>
      </c>
      <c r="B56" s="59">
        <f>VLOOKUP($A56,'Current month raw data'!$B:$Q,5,FALSE)</f>
        <v>59.604255514284397</v>
      </c>
      <c r="C56" s="60">
        <f>VLOOKUP($A56,'Current month raw data'!$B:$Q,6,FALSE)</f>
        <v>65.546579031448204</v>
      </c>
      <c r="D56" s="61">
        <f>VLOOKUP($A56,'Current month raw data'!$B:$Q,7,FALSE)</f>
        <v>135.998457750867</v>
      </c>
      <c r="E56" s="61">
        <f>VLOOKUP($A56,'Current month raw data'!$B:$Q,8,FALSE)</f>
        <v>126.89104953832</v>
      </c>
      <c r="F56" s="61">
        <f>VLOOKUP($A56,'Current month raw data'!$B:$Q,9,FALSE)</f>
        <v>81.060868253313103</v>
      </c>
      <c r="G56" s="61">
        <f>VLOOKUP($A56,'Current month raw data'!$B:$Q,10,FALSE)</f>
        <v>83.172742069469095</v>
      </c>
      <c r="H56" s="60">
        <f>VLOOKUP($A56,'Current month raw data'!$B:$Q,11,FALSE)</f>
        <v>-9.0658026779899803</v>
      </c>
      <c r="I56" s="60">
        <f>VLOOKUP($A56,'Current month raw data'!$B:$Q,12,FALSE)</f>
        <v>7.17734485267769</v>
      </c>
      <c r="J56" s="60">
        <f>VLOOKUP($A56,'Current month raw data'!$B:$Q,13,FALSE)</f>
        <v>-2.53914174717492</v>
      </c>
      <c r="K56" s="60">
        <f>VLOOKUP($A56,'Current month raw data'!$B:$Q,14,FALSE)</f>
        <v>-2.99288256335951</v>
      </c>
      <c r="L56" s="60">
        <f>VLOOKUP($A56,'Current month raw data'!$B:$Q,15,FALSE)</f>
        <v>-0.46556209776803997</v>
      </c>
      <c r="M56" s="62">
        <f>VLOOKUP($A56,'Current month raw data'!$B:$Q,16,FALSE)</f>
        <v>-9.4891578346308592</v>
      </c>
    </row>
    <row r="57" spans="1:13" x14ac:dyDescent="0.45">
      <c r="B57" s="85" t="s">
        <v>65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</row>
    <row r="58" spans="1:13" x14ac:dyDescent="0.45"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</row>
    <row r="65" spans="6:6" x14ac:dyDescent="0.45">
      <c r="F65" s="51"/>
    </row>
  </sheetData>
  <sheetProtection algorithmName="SHA-512" hashValue="OqjH9wEEnNToUHQXJW0C8+airFc1glJalraK/UqvjLoY7uktBP8K/+xSyluVfYrJ/VXt1z9TjwDe4vfsEo2+3Q==" saltValue="8yRQ6EgxgxsyBIMkeRKACQ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65"/>
  <sheetViews>
    <sheetView zoomScaleNormal="100" workbookViewId="0">
      <pane xSplit="1" ySplit="3" topLeftCell="B4" activePane="bottomRight" state="frozen"/>
      <selection activeCell="O10" sqref="O10"/>
      <selection pane="topRight" activeCell="O10" sqref="O10"/>
      <selection pane="bottomLeft" activeCell="O10" sqref="O10"/>
      <selection pane="bottomRight" activeCell="Q11" sqref="Q11"/>
    </sheetView>
  </sheetViews>
  <sheetFormatPr defaultColWidth="9.1796875" defaultRowHeight="16" x14ac:dyDescent="0.45"/>
  <cols>
    <col min="1" max="1" width="39" style="20" bestFit="1" customWidth="1"/>
    <col min="2" max="6" width="11.7265625" style="20" customWidth="1"/>
    <col min="7" max="7" width="11.7265625" style="21" customWidth="1"/>
    <col min="8" max="9" width="11.7265625" style="20" customWidth="1"/>
    <col min="10" max="11" width="11.7265625" style="21" customWidth="1"/>
    <col min="12" max="13" width="11.7265625" style="20" customWidth="1"/>
    <col min="14" max="16384" width="9.1796875" style="20"/>
  </cols>
  <sheetData>
    <row r="1" spans="1:13" ht="24" customHeight="1" x14ac:dyDescent="0.45">
      <c r="A1" s="88" t="str">
        <f>'YTD Raw Data'!A1</f>
        <v>YTD September 2024 Monthly Report</v>
      </c>
      <c r="B1" s="89" t="str">
        <f>'YTD Raw Data'!F1</f>
        <v>Year to Date - September 2024 vs September 2023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1"/>
    </row>
    <row r="2" spans="1:13" ht="16.899999999999999" customHeight="1" x14ac:dyDescent="0.45">
      <c r="A2" s="88"/>
      <c r="B2" s="92" t="s">
        <v>45</v>
      </c>
      <c r="C2" s="93"/>
      <c r="D2" s="93" t="s">
        <v>2</v>
      </c>
      <c r="E2" s="93"/>
      <c r="F2" s="93" t="s">
        <v>3</v>
      </c>
      <c r="G2" s="93"/>
      <c r="H2" s="93" t="str">
        <f>'YTD Raw Data'!L7</f>
        <v>Percent Change from YTD 2023</v>
      </c>
      <c r="I2" s="93"/>
      <c r="J2" s="93"/>
      <c r="K2" s="93"/>
      <c r="L2" s="93"/>
      <c r="M2" s="94"/>
    </row>
    <row r="3" spans="1:13" s="63" customFormat="1" ht="33" x14ac:dyDescent="0.25">
      <c r="A3" s="88"/>
      <c r="B3" s="64">
        <f>'YTD Raw Data'!F8</f>
        <v>2024</v>
      </c>
      <c r="C3" s="64">
        <f>'YTD Raw Data'!G8</f>
        <v>2023</v>
      </c>
      <c r="D3" s="64">
        <f>'YTD Raw Data'!H8</f>
        <v>2024</v>
      </c>
      <c r="E3" s="64">
        <f>'YTD Raw Data'!I8</f>
        <v>2023</v>
      </c>
      <c r="F3" s="64">
        <f>'YTD Raw Data'!J8</f>
        <v>2024</v>
      </c>
      <c r="G3" s="64">
        <f>'YTD Raw Data'!K8</f>
        <v>2023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45">
      <c r="A4" s="22" t="s">
        <v>10</v>
      </c>
      <c r="B4" s="56">
        <f>VLOOKUP($A4,'YTD Raw Data'!$B:$Q,5,FALSE)</f>
        <v>64.023243453403694</v>
      </c>
      <c r="C4" s="52">
        <f>VLOOKUP($A4,'YTD Raw Data'!$B:$Q,6,FALSE)</f>
        <v>64.314562936769306</v>
      </c>
      <c r="D4" s="53">
        <f>VLOOKUP($A4,'YTD Raw Data'!$B:$Q,7,FALSE)</f>
        <v>158.728163392196</v>
      </c>
      <c r="E4" s="53">
        <f>VLOOKUP($A4,'YTD Raw Data'!$B:$Q,8,FALSE)</f>
        <v>156.154148185493</v>
      </c>
      <c r="F4" s="53">
        <f>VLOOKUP($A4,'YTD Raw Data'!$B:$Q,9,FALSE)</f>
        <v>101.622918477702</v>
      </c>
      <c r="G4" s="53">
        <f>VLOOKUP($A4,'YTD Raw Data'!$B:$Q,10,FALSE)</f>
        <v>100.429857913135</v>
      </c>
      <c r="H4" s="52">
        <f>VLOOKUP($A4,'YTD Raw Data'!$B:$Q,11,FALSE)</f>
        <v>-0.45296037174669201</v>
      </c>
      <c r="I4" s="52">
        <f>VLOOKUP($A4,'YTD Raw Data'!$B:$Q,12,FALSE)</f>
        <v>1.6483809342323601</v>
      </c>
      <c r="J4" s="52">
        <f>VLOOKUP($A4,'YTD Raw Data'!$B:$Q,13,FALSE)</f>
        <v>1.18795405007817</v>
      </c>
      <c r="K4" s="52">
        <f>VLOOKUP($A4,'YTD Raw Data'!$B:$Q,14,FALSE)</f>
        <v>1.68378922507549</v>
      </c>
      <c r="L4" s="52">
        <f>VLOOKUP($A4,'YTD Raw Data'!$B:$Q,15,FALSE)</f>
        <v>0.49001403344109901</v>
      </c>
      <c r="M4" s="57">
        <f>VLOOKUP($A4,'YTD Raw Data'!$B:$Q,16,FALSE)</f>
        <v>3.4834092306921298E-2</v>
      </c>
    </row>
    <row r="5" spans="1:13" x14ac:dyDescent="0.45">
      <c r="A5" s="22" t="s">
        <v>13</v>
      </c>
      <c r="B5" s="56">
        <f>VLOOKUP($A5,'YTD Raw Data'!$B:$Q,5,FALSE)</f>
        <v>63.251620156107897</v>
      </c>
      <c r="C5" s="52">
        <f>VLOOKUP($A5,'YTD Raw Data'!$B:$Q,6,FALSE)</f>
        <v>63.283596363633201</v>
      </c>
      <c r="D5" s="53">
        <f>VLOOKUP($A5,'YTD Raw Data'!$B:$Q,7,FALSE)</f>
        <v>133.90680288082299</v>
      </c>
      <c r="E5" s="53">
        <f>VLOOKUP($A5,'YTD Raw Data'!$B:$Q,8,FALSE)</f>
        <v>130.89195079312401</v>
      </c>
      <c r="F5" s="53">
        <f>VLOOKUP($A5,'YTD Raw Data'!$B:$Q,9,FALSE)</f>
        <v>84.698222321366302</v>
      </c>
      <c r="G5" s="53">
        <f>VLOOKUP($A5,'YTD Raw Data'!$B:$Q,10,FALSE)</f>
        <v>82.833133812406501</v>
      </c>
      <c r="H5" s="52">
        <f>VLOOKUP($A5,'YTD Raw Data'!$B:$Q,11,FALSE)</f>
        <v>-5.0528429739644699E-2</v>
      </c>
      <c r="I5" s="52">
        <f>VLOOKUP($A5,'YTD Raw Data'!$B:$Q,12,FALSE)</f>
        <v>2.3033135876041801</v>
      </c>
      <c r="J5" s="52">
        <f>VLOOKUP($A5,'YTD Raw Data'!$B:$Q,13,FALSE)</f>
        <v>2.2516213296767398</v>
      </c>
      <c r="K5" s="52">
        <f>VLOOKUP($A5,'YTD Raw Data'!$B:$Q,14,FALSE)</f>
        <v>2.9156106393472201</v>
      </c>
      <c r="L5" s="52">
        <f>VLOOKUP($A5,'YTD Raw Data'!$B:$Q,15,FALSE)</f>
        <v>0.649368001246315</v>
      </c>
      <c r="M5" s="57">
        <f>VLOOKUP($A5,'YTD Raw Data'!$B:$Q,16,FALSE)</f>
        <v>0.59851145605240896</v>
      </c>
    </row>
    <row r="6" spans="1:13" x14ac:dyDescent="0.4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45">
      <c r="A7" s="22" t="s">
        <v>78</v>
      </c>
      <c r="B7" s="56"/>
      <c r="C7" s="52"/>
      <c r="D7" s="53"/>
      <c r="E7" s="53"/>
      <c r="F7" s="53"/>
      <c r="G7" s="53"/>
      <c r="H7" s="52"/>
      <c r="I7" s="52"/>
      <c r="J7" s="52"/>
      <c r="K7" s="52"/>
      <c r="L7" s="52"/>
      <c r="M7" s="57"/>
    </row>
    <row r="8" spans="1:13" x14ac:dyDescent="0.45">
      <c r="A8" s="24" t="s">
        <v>72</v>
      </c>
      <c r="B8" s="56">
        <f>VLOOKUP($A8,'YTD Raw Data'!$B:$Q,5,FALSE)</f>
        <v>60.666261499060298</v>
      </c>
      <c r="C8" s="52">
        <f>VLOOKUP($A8,'YTD Raw Data'!$B:$Q,6,FALSE)</f>
        <v>59.147396176363998</v>
      </c>
      <c r="D8" s="53">
        <f>VLOOKUP($A8,'YTD Raw Data'!$B:$Q,7,FALSE)</f>
        <v>308.98188677501503</v>
      </c>
      <c r="E8" s="53">
        <f>VLOOKUP($A8,'YTD Raw Data'!$B:$Q,8,FALSE)</f>
        <v>306.72079749708098</v>
      </c>
      <c r="F8" s="53">
        <f>VLOOKUP($A8,'YTD Raw Data'!$B:$Q,9,FALSE)</f>
        <v>187.44775941566101</v>
      </c>
      <c r="G8" s="53">
        <f>VLOOKUP($A8,'YTD Raw Data'!$B:$Q,10,FALSE)</f>
        <v>181.41736525090101</v>
      </c>
      <c r="H8" s="52">
        <f>VLOOKUP($A8,'YTD Raw Data'!$B:$Q,11,FALSE)</f>
        <v>2.5679326916901202</v>
      </c>
      <c r="I8" s="52">
        <f>VLOOKUP($A8,'YTD Raw Data'!$B:$Q,12,FALSE)</f>
        <v>0.73718159850439602</v>
      </c>
      <c r="J8" s="52">
        <f>VLOOKUP($A8,'YTD Raw Data'!$B:$Q,13,FALSE)</f>
        <v>3.3240446174596299</v>
      </c>
      <c r="K8" s="52">
        <f>VLOOKUP($A8,'YTD Raw Data'!$B:$Q,14,FALSE)</f>
        <v>4.9980091914779603</v>
      </c>
      <c r="L8" s="52">
        <f>VLOOKUP($A8,'YTD Raw Data'!$B:$Q,15,FALSE)</f>
        <v>1.6201113498952799</v>
      </c>
      <c r="M8" s="57">
        <f>VLOOKUP($A8,'YTD Raw Data'!$B:$Q,16,FALSE)</f>
        <v>4.2296474105811503</v>
      </c>
    </row>
    <row r="9" spans="1:13" x14ac:dyDescent="0.45">
      <c r="A9" s="24" t="s">
        <v>73</v>
      </c>
      <c r="B9" s="56">
        <f>VLOOKUP($A9,'YTD Raw Data'!$B:$Q,5,FALSE)</f>
        <v>69.040557874382003</v>
      </c>
      <c r="C9" s="52">
        <f>VLOOKUP($A9,'YTD Raw Data'!$B:$Q,6,FALSE)</f>
        <v>67.104804623909104</v>
      </c>
      <c r="D9" s="53">
        <f>VLOOKUP($A9,'YTD Raw Data'!$B:$Q,7,FALSE)</f>
        <v>195.862080464108</v>
      </c>
      <c r="E9" s="53">
        <f>VLOOKUP($A9,'YTD Raw Data'!$B:$Q,8,FALSE)</f>
        <v>187.63413478799399</v>
      </c>
      <c r="F9" s="53">
        <f>VLOOKUP($A9,'YTD Raw Data'!$B:$Q,9,FALSE)</f>
        <v>135.22427301679099</v>
      </c>
      <c r="G9" s="53">
        <f>VLOOKUP($A9,'YTD Raw Data'!$B:$Q,10,FALSE)</f>
        <v>125.911519557245</v>
      </c>
      <c r="H9" s="52">
        <f>VLOOKUP($A9,'YTD Raw Data'!$B:$Q,11,FALSE)</f>
        <v>2.88467161378663</v>
      </c>
      <c r="I9" s="52">
        <f>VLOOKUP($A9,'YTD Raw Data'!$B:$Q,12,FALSE)</f>
        <v>4.3851006563441999</v>
      </c>
      <c r="J9" s="52">
        <f>VLOOKUP($A9,'YTD Raw Data'!$B:$Q,13,FALSE)</f>
        <v>7.39626802400036</v>
      </c>
      <c r="K9" s="52">
        <f>VLOOKUP($A9,'YTD Raw Data'!$B:$Q,14,FALSE)</f>
        <v>9.2302943377620394</v>
      </c>
      <c r="L9" s="52">
        <f>VLOOKUP($A9,'YTD Raw Data'!$B:$Q,15,FALSE)</f>
        <v>1.7077188504835299</v>
      </c>
      <c r="M9" s="57">
        <f>VLOOKUP($A9,'YTD Raw Data'!$B:$Q,16,FALSE)</f>
        <v>4.6416525451933497</v>
      </c>
    </row>
    <row r="10" spans="1:13" x14ac:dyDescent="0.45">
      <c r="A10" s="24" t="s">
        <v>74</v>
      </c>
      <c r="B10" s="56">
        <f>VLOOKUP($A10,'YTD Raw Data'!$B:$Q,5,FALSE)</f>
        <v>68.199328652639707</v>
      </c>
      <c r="C10" s="52">
        <f>VLOOKUP($A10,'YTD Raw Data'!$B:$Q,6,FALSE)</f>
        <v>68.572244566370301</v>
      </c>
      <c r="D10" s="53">
        <f>VLOOKUP($A10,'YTD Raw Data'!$B:$Q,7,FALSE)</f>
        <v>153.23526701140801</v>
      </c>
      <c r="E10" s="53">
        <f>VLOOKUP($A10,'YTD Raw Data'!$B:$Q,8,FALSE)</f>
        <v>151.19619008683901</v>
      </c>
      <c r="F10" s="53">
        <f>VLOOKUP($A10,'YTD Raw Data'!$B:$Q,9,FALSE)</f>
        <v>104.50542336085999</v>
      </c>
      <c r="G10" s="53">
        <f>VLOOKUP($A10,'YTD Raw Data'!$B:$Q,10,FALSE)</f>
        <v>103.678621241382</v>
      </c>
      <c r="H10" s="52">
        <f>VLOOKUP($A10,'YTD Raw Data'!$B:$Q,11,FALSE)</f>
        <v>-0.54382923599596</v>
      </c>
      <c r="I10" s="52">
        <f>VLOOKUP($A10,'YTD Raw Data'!$B:$Q,12,FALSE)</f>
        <v>1.34862983213869</v>
      </c>
      <c r="J10" s="52">
        <f>VLOOKUP($A10,'YTD Raw Data'!$B:$Q,13,FALSE)</f>
        <v>0.79746635283020095</v>
      </c>
      <c r="K10" s="52">
        <f>VLOOKUP($A10,'YTD Raw Data'!$B:$Q,14,FALSE)</f>
        <v>0.92755747279795897</v>
      </c>
      <c r="L10" s="52">
        <f>VLOOKUP($A10,'YTD Raw Data'!$B:$Q,15,FALSE)</f>
        <v>0.12906189478254201</v>
      </c>
      <c r="M10" s="57">
        <f>VLOOKUP($A10,'YTD Raw Data'!$B:$Q,16,FALSE)</f>
        <v>-0.415469217529776</v>
      </c>
    </row>
    <row r="11" spans="1:13" x14ac:dyDescent="0.45">
      <c r="A11" s="24" t="s">
        <v>75</v>
      </c>
      <c r="B11" s="56">
        <f>VLOOKUP($A11,'YTD Raw Data'!$B:$Q,5,FALSE)</f>
        <v>65.7519157336923</v>
      </c>
      <c r="C11" s="52">
        <f>VLOOKUP($A11,'YTD Raw Data'!$B:$Q,6,FALSE)</f>
        <v>66.345067079384194</v>
      </c>
      <c r="D11" s="53">
        <f>VLOOKUP($A11,'YTD Raw Data'!$B:$Q,7,FALSE)</f>
        <v>126.383559046408</v>
      </c>
      <c r="E11" s="53">
        <f>VLOOKUP($A11,'YTD Raw Data'!$B:$Q,8,FALSE)</f>
        <v>124.83757938607</v>
      </c>
      <c r="F11" s="53">
        <f>VLOOKUP($A11,'YTD Raw Data'!$B:$Q,9,FALSE)</f>
        <v>83.099611245435796</v>
      </c>
      <c r="G11" s="53">
        <f>VLOOKUP($A11,'YTD Raw Data'!$B:$Q,10,FALSE)</f>
        <v>82.823575783967598</v>
      </c>
      <c r="H11" s="52">
        <f>VLOOKUP($A11,'YTD Raw Data'!$B:$Q,11,FALSE)</f>
        <v>-0.89403986129392299</v>
      </c>
      <c r="I11" s="52">
        <f>VLOOKUP($A11,'YTD Raw Data'!$B:$Q,12,FALSE)</f>
        <v>1.23839285248989</v>
      </c>
      <c r="J11" s="52">
        <f>VLOOKUP($A11,'YTD Raw Data'!$B:$Q,13,FALSE)</f>
        <v>0.33328126545530101</v>
      </c>
      <c r="K11" s="52">
        <f>VLOOKUP($A11,'YTD Raw Data'!$B:$Q,14,FALSE)</f>
        <v>1.6958289206234101</v>
      </c>
      <c r="L11" s="52">
        <f>VLOOKUP($A11,'YTD Raw Data'!$B:$Q,15,FALSE)</f>
        <v>1.3580216235161</v>
      </c>
      <c r="M11" s="57">
        <f>VLOOKUP($A11,'YTD Raw Data'!$B:$Q,16,FALSE)</f>
        <v>0.45184050758295802</v>
      </c>
    </row>
    <row r="12" spans="1:13" x14ac:dyDescent="0.45">
      <c r="A12" s="24" t="s">
        <v>76</v>
      </c>
      <c r="B12" s="56">
        <f>VLOOKUP($A12,'YTD Raw Data'!$B:$Q,5,FALSE)</f>
        <v>60.883497089391199</v>
      </c>
      <c r="C12" s="52">
        <f>VLOOKUP($A12,'YTD Raw Data'!$B:$Q,6,FALSE)</f>
        <v>59.932560860663997</v>
      </c>
      <c r="D12" s="53">
        <f>VLOOKUP($A12,'YTD Raw Data'!$B:$Q,7,FALSE)</f>
        <v>90.278542848120097</v>
      </c>
      <c r="E12" s="53">
        <f>VLOOKUP($A12,'YTD Raw Data'!$B:$Q,8,FALSE)</f>
        <v>91.069414035348402</v>
      </c>
      <c r="F12" s="53">
        <f>VLOOKUP($A12,'YTD Raw Data'!$B:$Q,9,FALSE)</f>
        <v>54.9647340072801</v>
      </c>
      <c r="G12" s="53">
        <f>VLOOKUP($A12,'YTD Raw Data'!$B:$Q,10,FALSE)</f>
        <v>54.580231992185297</v>
      </c>
      <c r="H12" s="52">
        <f>VLOOKUP($A12,'YTD Raw Data'!$B:$Q,11,FALSE)</f>
        <v>1.5866771168648499</v>
      </c>
      <c r="I12" s="52">
        <f>VLOOKUP($A12,'YTD Raw Data'!$B:$Q,12,FALSE)</f>
        <v>-0.86842678807759799</v>
      </c>
      <c r="J12" s="52">
        <f>VLOOKUP($A12,'YTD Raw Data'!$B:$Q,13,FALSE)</f>
        <v>0.70447119966410099</v>
      </c>
      <c r="K12" s="52">
        <f>VLOOKUP($A12,'YTD Raw Data'!$B:$Q,14,FALSE)</f>
        <v>0.16324901769443301</v>
      </c>
      <c r="L12" s="52">
        <f>VLOOKUP($A12,'YTD Raw Data'!$B:$Q,15,FALSE)</f>
        <v>-0.53743609943256798</v>
      </c>
      <c r="M12" s="57">
        <f>VLOOKUP($A12,'YTD Raw Data'!$B:$Q,16,FALSE)</f>
        <v>1.04071364182481</v>
      </c>
    </row>
    <row r="13" spans="1:13" x14ac:dyDescent="0.45">
      <c r="A13" s="24" t="s">
        <v>77</v>
      </c>
      <c r="B13" s="56">
        <f>VLOOKUP($A13,'YTD Raw Data'!$B:$Q,5,FALSE)</f>
        <v>52.714711468393098</v>
      </c>
      <c r="C13" s="52">
        <f>VLOOKUP($A13,'YTD Raw Data'!$B:$Q,6,FALSE)</f>
        <v>54.161705747605502</v>
      </c>
      <c r="D13" s="53">
        <f>VLOOKUP($A13,'YTD Raw Data'!$B:$Q,7,FALSE)</f>
        <v>69.577441305361702</v>
      </c>
      <c r="E13" s="53">
        <f>VLOOKUP($A13,'YTD Raw Data'!$B:$Q,8,FALSE)</f>
        <v>70.160025068676205</v>
      </c>
      <c r="F13" s="53">
        <f>VLOOKUP($A13,'YTD Raw Data'!$B:$Q,9,FALSE)</f>
        <v>36.677547431211899</v>
      </c>
      <c r="G13" s="53">
        <f>VLOOKUP($A13,'YTD Raw Data'!$B:$Q,10,FALSE)</f>
        <v>37.999866330142602</v>
      </c>
      <c r="H13" s="52">
        <f>VLOOKUP($A13,'YTD Raw Data'!$B:$Q,11,FALSE)</f>
        <v>-2.67161873733337</v>
      </c>
      <c r="I13" s="52">
        <f>VLOOKUP($A13,'YTD Raw Data'!$B:$Q,12,FALSE)</f>
        <v>-0.83036424622748295</v>
      </c>
      <c r="J13" s="52">
        <f>VLOOKUP($A13,'YTD Raw Data'!$B:$Q,13,FALSE)</f>
        <v>-3.4797988167705198</v>
      </c>
      <c r="K13" s="52">
        <f>VLOOKUP($A13,'YTD Raw Data'!$B:$Q,14,FALSE)</f>
        <v>-3.3031542306048101</v>
      </c>
      <c r="L13" s="52">
        <f>VLOOKUP($A13,'YTD Raw Data'!$B:$Q,15,FALSE)</f>
        <v>0.183013072911417</v>
      </c>
      <c r="M13" s="57">
        <f>VLOOKUP($A13,'YTD Raw Data'!$B:$Q,16,FALSE)</f>
        <v>-2.4934950759696202</v>
      </c>
    </row>
    <row r="14" spans="1:13" x14ac:dyDescent="0.4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45">
      <c r="A15" s="22" t="s">
        <v>18</v>
      </c>
      <c r="B15" s="56">
        <f>VLOOKUP($A15,'YTD Raw Data'!$B:$Q,5,FALSE)</f>
        <v>69.103948584905496</v>
      </c>
      <c r="C15" s="52">
        <f>VLOOKUP($A15,'YTD Raw Data'!$B:$Q,6,FALSE)</f>
        <v>68.101482502090306</v>
      </c>
      <c r="D15" s="53">
        <f>VLOOKUP($A15,'YTD Raw Data'!$B:$Q,7,FALSE)</f>
        <v>184.973062940609</v>
      </c>
      <c r="E15" s="53">
        <f>VLOOKUP($A15,'YTD Raw Data'!$B:$Q,8,FALSE)</f>
        <v>179.207674773577</v>
      </c>
      <c r="F15" s="53">
        <f>VLOOKUP($A15,'YTD Raw Data'!$B:$Q,9,FALSE)</f>
        <v>127.82369031040299</v>
      </c>
      <c r="G15" s="53">
        <f>VLOOKUP($A15,'YTD Raw Data'!$B:$Q,10,FALSE)</f>
        <v>122.043083278331</v>
      </c>
      <c r="H15" s="52">
        <f>VLOOKUP($A15,'YTD Raw Data'!$B:$Q,11,FALSE)</f>
        <v>1.4720180031094501</v>
      </c>
      <c r="I15" s="52">
        <f>VLOOKUP($A15,'YTD Raw Data'!$B:$Q,12,FALSE)</f>
        <v>3.2171547196938701</v>
      </c>
      <c r="J15" s="52">
        <f>VLOOKUP($A15,'YTD Raw Data'!$B:$Q,13,FALSE)</f>
        <v>4.7365298194651002</v>
      </c>
      <c r="K15" s="52">
        <f>VLOOKUP($A15,'YTD Raw Data'!$B:$Q,14,FALSE)</f>
        <v>5.6356644455056397</v>
      </c>
      <c r="L15" s="52">
        <f>VLOOKUP($A15,'YTD Raw Data'!$B:$Q,15,FALSE)</f>
        <v>0.85847280561078798</v>
      </c>
      <c r="M15" s="57">
        <f>VLOOKUP($A15,'YTD Raw Data'!$B:$Q,16,FALSE)</f>
        <v>2.34312768297062</v>
      </c>
    </row>
    <row r="16" spans="1:13" x14ac:dyDescent="0.45">
      <c r="A16" s="24" t="s">
        <v>20</v>
      </c>
      <c r="B16" s="56">
        <f>VLOOKUP($A16,'YTD Raw Data'!$B:$Q,5,FALSE)</f>
        <v>74.192080746163697</v>
      </c>
      <c r="C16" s="52">
        <f>VLOOKUP($A16,'YTD Raw Data'!$B:$Q,6,FALSE)</f>
        <v>72.685912488111796</v>
      </c>
      <c r="D16" s="53">
        <f>VLOOKUP($A16,'YTD Raw Data'!$B:$Q,7,FALSE)</f>
        <v>195.50939768807399</v>
      </c>
      <c r="E16" s="53">
        <f>VLOOKUP($A16,'YTD Raw Data'!$B:$Q,8,FALSE)</f>
        <v>187.51197368037799</v>
      </c>
      <c r="F16" s="53">
        <f>VLOOKUP($A16,'YTD Raw Data'!$B:$Q,9,FALSE)</f>
        <v>145.05249019907399</v>
      </c>
      <c r="G16" s="53">
        <f>VLOOKUP($A16,'YTD Raw Data'!$B:$Q,10,FALSE)</f>
        <v>136.294789094051</v>
      </c>
      <c r="H16" s="52">
        <f>VLOOKUP($A16,'YTD Raw Data'!$B:$Q,11,FALSE)</f>
        <v>2.0721597989132499</v>
      </c>
      <c r="I16" s="52">
        <f>VLOOKUP($A16,'YTD Raw Data'!$B:$Q,12,FALSE)</f>
        <v>4.2650204414824904</v>
      </c>
      <c r="J16" s="52">
        <f>VLOOKUP($A16,'YTD Raw Data'!$B:$Q,13,FALSE)</f>
        <v>6.4255582793995796</v>
      </c>
      <c r="K16" s="52">
        <f>VLOOKUP($A16,'YTD Raw Data'!$B:$Q,14,FALSE)</f>
        <v>6.37108818237781</v>
      </c>
      <c r="L16" s="52">
        <f>VLOOKUP($A16,'YTD Raw Data'!$B:$Q,15,FALSE)</f>
        <v>-5.11814059539775E-2</v>
      </c>
      <c r="M16" s="57">
        <f>VLOOKUP($A16,'YTD Raw Data'!$B:$Q,16,FALSE)</f>
        <v>2.01991783244058</v>
      </c>
    </row>
    <row r="17" spans="1:13" x14ac:dyDescent="0.45">
      <c r="A17" s="24" t="s">
        <v>22</v>
      </c>
      <c r="B17" s="56">
        <f>VLOOKUP($A17,'YTD Raw Data'!$B:$Q,5,FALSE)</f>
        <v>66.7201482843723</v>
      </c>
      <c r="C17" s="52">
        <f>VLOOKUP($A17,'YTD Raw Data'!$B:$Q,6,FALSE)</f>
        <v>67.677016540036007</v>
      </c>
      <c r="D17" s="53">
        <f>VLOOKUP($A17,'YTD Raw Data'!$B:$Q,7,FALSE)</f>
        <v>158.58426325506801</v>
      </c>
      <c r="E17" s="53">
        <f>VLOOKUP($A17,'YTD Raw Data'!$B:$Q,8,FALSE)</f>
        <v>154.14042496537999</v>
      </c>
      <c r="F17" s="53">
        <f>VLOOKUP($A17,'YTD Raw Data'!$B:$Q,9,FALSE)</f>
        <v>105.807655599461</v>
      </c>
      <c r="G17" s="53">
        <f>VLOOKUP($A17,'YTD Raw Data'!$B:$Q,10,FALSE)</f>
        <v>104.317640898702</v>
      </c>
      <c r="H17" s="52">
        <f>VLOOKUP($A17,'YTD Raw Data'!$B:$Q,11,FALSE)</f>
        <v>-1.41387476071386</v>
      </c>
      <c r="I17" s="52">
        <f>VLOOKUP($A17,'YTD Raw Data'!$B:$Q,12,FALSE)</f>
        <v>2.88298043208701</v>
      </c>
      <c r="J17" s="52">
        <f>VLOOKUP($A17,'YTD Raw Data'!$B:$Q,13,FALSE)</f>
        <v>1.4283439386875501</v>
      </c>
      <c r="K17" s="52">
        <f>VLOOKUP($A17,'YTD Raw Data'!$B:$Q,14,FALSE)</f>
        <v>1.5352863002007799</v>
      </c>
      <c r="L17" s="52">
        <f>VLOOKUP($A17,'YTD Raw Data'!$B:$Q,15,FALSE)</f>
        <v>0.105436367548183</v>
      </c>
      <c r="M17" s="57">
        <f>VLOOKUP($A17,'YTD Raw Data'!$B:$Q,16,FALSE)</f>
        <v>-1.3099291313550601</v>
      </c>
    </row>
    <row r="18" spans="1:13" x14ac:dyDescent="0.45">
      <c r="A18" s="24" t="s">
        <v>23</v>
      </c>
      <c r="B18" s="56">
        <f>VLOOKUP($A18,'YTD Raw Data'!$B:$Q,5,FALSE)</f>
        <v>69.377621786126696</v>
      </c>
      <c r="C18" s="52">
        <f>VLOOKUP($A18,'YTD Raw Data'!$B:$Q,6,FALSE)</f>
        <v>65.785488643904799</v>
      </c>
      <c r="D18" s="53">
        <f>VLOOKUP($A18,'YTD Raw Data'!$B:$Q,7,FALSE)</f>
        <v>160.63658513444099</v>
      </c>
      <c r="E18" s="53">
        <f>VLOOKUP($A18,'YTD Raw Data'!$B:$Q,8,FALSE)</f>
        <v>156.068855143148</v>
      </c>
      <c r="F18" s="53">
        <f>VLOOKUP($A18,'YTD Raw Data'!$B:$Q,9,FALSE)</f>
        <v>111.44584248472199</v>
      </c>
      <c r="G18" s="53">
        <f>VLOOKUP($A18,'YTD Raw Data'!$B:$Q,10,FALSE)</f>
        <v>102.670658976867</v>
      </c>
      <c r="H18" s="52">
        <f>VLOOKUP($A18,'YTD Raw Data'!$B:$Q,11,FALSE)</f>
        <v>5.4603731252435299</v>
      </c>
      <c r="I18" s="52">
        <f>VLOOKUP($A18,'YTD Raw Data'!$B:$Q,12,FALSE)</f>
        <v>2.92674024365986</v>
      </c>
      <c r="J18" s="52">
        <f>VLOOKUP($A18,'YTD Raw Data'!$B:$Q,13,FALSE)</f>
        <v>8.5469243066138993</v>
      </c>
      <c r="K18" s="52">
        <f>VLOOKUP($A18,'YTD Raw Data'!$B:$Q,14,FALSE)</f>
        <v>9.7127963647678595</v>
      </c>
      <c r="L18" s="52">
        <f>VLOOKUP($A18,'YTD Raw Data'!$B:$Q,15,FALSE)</f>
        <v>1.07407194225117</v>
      </c>
      <c r="M18" s="57">
        <f>VLOOKUP($A18,'YTD Raw Data'!$B:$Q,16,FALSE)</f>
        <v>6.5930934031751702</v>
      </c>
    </row>
    <row r="19" spans="1:13" x14ac:dyDescent="0.45">
      <c r="A19" s="24" t="s">
        <v>21</v>
      </c>
      <c r="B19" s="56">
        <f>VLOOKUP($A19,'YTD Raw Data'!$B:$Q,5,FALSE)</f>
        <v>62.657864893425</v>
      </c>
      <c r="C19" s="52">
        <f>VLOOKUP($A19,'YTD Raw Data'!$B:$Q,6,FALSE)</f>
        <v>63.898906303343999</v>
      </c>
      <c r="D19" s="53">
        <f>VLOOKUP($A19,'YTD Raw Data'!$B:$Q,7,FALSE)</f>
        <v>143.86045407100801</v>
      </c>
      <c r="E19" s="53">
        <f>VLOOKUP($A19,'YTD Raw Data'!$B:$Q,8,FALSE)</f>
        <v>134.72558511339699</v>
      </c>
      <c r="F19" s="53">
        <f>VLOOKUP($A19,'YTD Raw Data'!$B:$Q,9,FALSE)</f>
        <v>90.139888946880006</v>
      </c>
      <c r="G19" s="53">
        <f>VLOOKUP($A19,'YTD Raw Data'!$B:$Q,10,FALSE)</f>
        <v>86.088175398241603</v>
      </c>
      <c r="H19" s="52">
        <f>VLOOKUP($A19,'YTD Raw Data'!$B:$Q,11,FALSE)</f>
        <v>-1.9421950729914199</v>
      </c>
      <c r="I19" s="52">
        <f>VLOOKUP($A19,'YTD Raw Data'!$B:$Q,12,FALSE)</f>
        <v>6.7803520392375303</v>
      </c>
      <c r="J19" s="52">
        <f>VLOOKUP($A19,'YTD Raw Data'!$B:$Q,13,FALSE)</f>
        <v>4.7064693030085598</v>
      </c>
      <c r="K19" s="52">
        <f>VLOOKUP($A19,'YTD Raw Data'!$B:$Q,14,FALSE)</f>
        <v>10.1688621822582</v>
      </c>
      <c r="L19" s="52">
        <f>VLOOKUP($A19,'YTD Raw Data'!$B:$Q,15,FALSE)</f>
        <v>5.2168628315048498</v>
      </c>
      <c r="M19" s="57">
        <f>VLOOKUP($A19,'YTD Raw Data'!$B:$Q,16,FALSE)</f>
        <v>3.1733461056352201</v>
      </c>
    </row>
    <row r="20" spans="1:13" x14ac:dyDescent="0.45">
      <c r="A20" s="24" t="s">
        <v>24</v>
      </c>
      <c r="B20" s="56">
        <f>VLOOKUP($A20,'YTD Raw Data'!$B:$Q,5,FALSE)</f>
        <v>62.353096412881001</v>
      </c>
      <c r="C20" s="52">
        <f>VLOOKUP($A20,'YTD Raw Data'!$B:$Q,6,FALSE)</f>
        <v>64.844236712854197</v>
      </c>
      <c r="D20" s="53">
        <f>VLOOKUP($A20,'YTD Raw Data'!$B:$Q,7,FALSE)</f>
        <v>102.207662048054</v>
      </c>
      <c r="E20" s="53">
        <f>VLOOKUP($A20,'YTD Raw Data'!$B:$Q,8,FALSE)</f>
        <v>99.304197571309203</v>
      </c>
      <c r="F20" s="53">
        <f>VLOOKUP($A20,'YTD Raw Data'!$B:$Q,9,FALSE)</f>
        <v>63.729642058175202</v>
      </c>
      <c r="G20" s="53">
        <f>VLOOKUP($A20,'YTD Raw Data'!$B:$Q,10,FALSE)</f>
        <v>64.393048938940197</v>
      </c>
      <c r="H20" s="52">
        <f>VLOOKUP($A20,'YTD Raw Data'!$B:$Q,11,FALSE)</f>
        <v>-3.8417296991320802</v>
      </c>
      <c r="I20" s="52">
        <f>VLOOKUP($A20,'YTD Raw Data'!$B:$Q,12,FALSE)</f>
        <v>2.92380840664929</v>
      </c>
      <c r="J20" s="52">
        <f>VLOOKUP($A20,'YTD Raw Data'!$B:$Q,13,FALSE)</f>
        <v>-1.03024610838675</v>
      </c>
      <c r="K20" s="52">
        <f>VLOOKUP($A20,'YTD Raw Data'!$B:$Q,14,FALSE)</f>
        <v>-0.82188954474823805</v>
      </c>
      <c r="L20" s="52">
        <f>VLOOKUP($A20,'YTD Raw Data'!$B:$Q,15,FALSE)</f>
        <v>0.210525494351231</v>
      </c>
      <c r="M20" s="57">
        <f>VLOOKUP($A20,'YTD Raw Data'!$B:$Q,16,FALSE)</f>
        <v>-3.6392920252215801</v>
      </c>
    </row>
    <row r="21" spans="1:13" x14ac:dyDescent="0.45">
      <c r="A21" s="24" t="s">
        <v>25</v>
      </c>
      <c r="B21" s="56">
        <f>VLOOKUP($A21,'YTD Raw Data'!$B:$Q,5,FALSE)</f>
        <v>73.885202257427594</v>
      </c>
      <c r="C21" s="52">
        <f>VLOOKUP($A21,'YTD Raw Data'!$B:$Q,6,FALSE)</f>
        <v>70.020389400013698</v>
      </c>
      <c r="D21" s="53">
        <f>VLOOKUP($A21,'YTD Raw Data'!$B:$Q,7,FALSE)</f>
        <v>130.620746612452</v>
      </c>
      <c r="E21" s="53">
        <f>VLOOKUP($A21,'YTD Raw Data'!$B:$Q,8,FALSE)</f>
        <v>127.993977817179</v>
      </c>
      <c r="F21" s="53">
        <f>VLOOKUP($A21,'YTD Raw Data'!$B:$Q,9,FALSE)</f>
        <v>96.509402824772707</v>
      </c>
      <c r="G21" s="53">
        <f>VLOOKUP($A21,'YTD Raw Data'!$B:$Q,10,FALSE)</f>
        <v>89.621881676155994</v>
      </c>
      <c r="H21" s="52">
        <f>VLOOKUP($A21,'YTD Raw Data'!$B:$Q,11,FALSE)</f>
        <v>5.5195535051010696</v>
      </c>
      <c r="I21" s="52">
        <f>VLOOKUP($A21,'YTD Raw Data'!$B:$Q,12,FALSE)</f>
        <v>2.0522596766432599</v>
      </c>
      <c r="J21" s="52">
        <f>VLOOKUP($A21,'YTD Raw Data'!$B:$Q,13,FALSE)</f>
        <v>7.6850887526602696</v>
      </c>
      <c r="K21" s="52">
        <f>VLOOKUP($A21,'YTD Raw Data'!$B:$Q,14,FALSE)</f>
        <v>7.6850887526602696</v>
      </c>
      <c r="L21" s="52">
        <f>VLOOKUP($A21,'YTD Raw Data'!$B:$Q,15,FALSE)</f>
        <v>0</v>
      </c>
      <c r="M21" s="57">
        <f>VLOOKUP($A21,'YTD Raw Data'!$B:$Q,16,FALSE)</f>
        <v>5.5195535051010696</v>
      </c>
    </row>
    <row r="22" spans="1:13" x14ac:dyDescent="0.45">
      <c r="B22" s="23"/>
      <c r="C22" s="54"/>
      <c r="D22" s="55"/>
      <c r="E22" s="55"/>
      <c r="F22" s="55"/>
      <c r="G22" s="55"/>
      <c r="H22" s="54"/>
      <c r="I22" s="54"/>
      <c r="J22" s="54"/>
      <c r="K22" s="54"/>
      <c r="L22" s="54"/>
      <c r="M22" s="58"/>
    </row>
    <row r="23" spans="1:13" x14ac:dyDescent="0.45">
      <c r="A23" s="22" t="s">
        <v>15</v>
      </c>
      <c r="B23" s="56">
        <f>VLOOKUP($A23,'YTD Raw Data'!$B:$Q,5,FALSE)</f>
        <v>63.444191951915897</v>
      </c>
      <c r="C23" s="52">
        <f>VLOOKUP($A23,'YTD Raw Data'!$B:$Q,6,FALSE)</f>
        <v>63.958685090857301</v>
      </c>
      <c r="D23" s="53">
        <f>VLOOKUP($A23,'YTD Raw Data'!$B:$Q,7,FALSE)</f>
        <v>134.36428861510299</v>
      </c>
      <c r="E23" s="53">
        <f>VLOOKUP($A23,'YTD Raw Data'!$B:$Q,8,FALSE)</f>
        <v>134.62518327023099</v>
      </c>
      <c r="F23" s="53">
        <f>VLOOKUP($A23,'YTD Raw Data'!$B:$Q,9,FALSE)</f>
        <v>85.246337183792605</v>
      </c>
      <c r="G23" s="53">
        <f>VLOOKUP($A23,'YTD Raw Data'!$B:$Q,10,FALSE)</f>
        <v>86.104497020797098</v>
      </c>
      <c r="H23" s="52">
        <f>VLOOKUP($A23,'YTD Raw Data'!$B:$Q,11,FALSE)</f>
        <v>-0.80441481592455699</v>
      </c>
      <c r="I23" s="52">
        <f>VLOOKUP($A23,'YTD Raw Data'!$B:$Q,12,FALSE)</f>
        <v>-0.19379335187582</v>
      </c>
      <c r="J23" s="52">
        <f>VLOOKUP($A23,'YTD Raw Data'!$B:$Q,13,FALSE)</f>
        <v>-0.99664926536561105</v>
      </c>
      <c r="K23" s="52">
        <f>VLOOKUP($A23,'YTD Raw Data'!$B:$Q,14,FALSE)</f>
        <v>-0.422662934159237</v>
      </c>
      <c r="L23" s="52">
        <f>VLOOKUP($A23,'YTD Raw Data'!$B:$Q,15,FALSE)</f>
        <v>0.57976455033816898</v>
      </c>
      <c r="M23" s="57">
        <f>VLOOKUP($A23,'YTD Raw Data'!$B:$Q,16,FALSE)</f>
        <v>-0.22931397752678601</v>
      </c>
    </row>
    <row r="24" spans="1:13" x14ac:dyDescent="0.45">
      <c r="A24" s="24" t="s">
        <v>30</v>
      </c>
      <c r="B24" s="56">
        <f>VLOOKUP($A24,'YTD Raw Data'!$B:$Q,5,FALSE)</f>
        <v>70.608789319021398</v>
      </c>
      <c r="C24" s="52">
        <f>VLOOKUP($A24,'YTD Raw Data'!$B:$Q,6,FALSE)</f>
        <v>73.478554229196106</v>
      </c>
      <c r="D24" s="53">
        <f>VLOOKUP($A24,'YTD Raw Data'!$B:$Q,7,FALSE)</f>
        <v>105.57882269448601</v>
      </c>
      <c r="E24" s="53">
        <f>VLOOKUP($A24,'YTD Raw Data'!$B:$Q,8,FALSE)</f>
        <v>104.086665130772</v>
      </c>
      <c r="F24" s="53">
        <f>VLOOKUP($A24,'YTD Raw Data'!$B:$Q,9,FALSE)</f>
        <v>74.547928481853404</v>
      </c>
      <c r="G24" s="53">
        <f>VLOOKUP($A24,'YTD Raw Data'!$B:$Q,10,FALSE)</f>
        <v>76.481376683476199</v>
      </c>
      <c r="H24" s="52">
        <f>VLOOKUP($A24,'YTD Raw Data'!$B:$Q,11,FALSE)</f>
        <v>-3.90558162211964</v>
      </c>
      <c r="I24" s="52">
        <f>VLOOKUP($A24,'YTD Raw Data'!$B:$Q,12,FALSE)</f>
        <v>1.43357226580375</v>
      </c>
      <c r="J24" s="52">
        <f>VLOOKUP($A24,'YTD Raw Data'!$B:$Q,13,FALSE)</f>
        <v>-2.5279986912689201</v>
      </c>
      <c r="K24" s="52">
        <f>VLOOKUP($A24,'YTD Raw Data'!$B:$Q,14,FALSE)</f>
        <v>-1.0381110724938001</v>
      </c>
      <c r="L24" s="52">
        <f>VLOOKUP($A24,'YTD Raw Data'!$B:$Q,15,FALSE)</f>
        <v>1.52852880701204</v>
      </c>
      <c r="M24" s="57">
        <f>VLOOKUP($A24,'YTD Raw Data'!$B:$Q,16,FALSE)</f>
        <v>-2.4367507552830601</v>
      </c>
    </row>
    <row r="25" spans="1:13" x14ac:dyDescent="0.45">
      <c r="A25" s="24" t="s">
        <v>29</v>
      </c>
      <c r="B25" s="56">
        <f>VLOOKUP($A25,'YTD Raw Data'!$B:$Q,5,FALSE)</f>
        <v>65.316733926649704</v>
      </c>
      <c r="C25" s="52">
        <f>VLOOKUP($A25,'YTD Raw Data'!$B:$Q,6,FALSE)</f>
        <v>65.961311152514696</v>
      </c>
      <c r="D25" s="53">
        <f>VLOOKUP($A25,'YTD Raw Data'!$B:$Q,7,FALSE)</f>
        <v>99.017236389566804</v>
      </c>
      <c r="E25" s="53">
        <f>VLOOKUP($A25,'YTD Raw Data'!$B:$Q,8,FALSE)</f>
        <v>96.968678287509604</v>
      </c>
      <c r="F25" s="53">
        <f>VLOOKUP($A25,'YTD Raw Data'!$B:$Q,9,FALSE)</f>
        <v>64.674824834095205</v>
      </c>
      <c r="G25" s="53">
        <f>VLOOKUP($A25,'YTD Raw Data'!$B:$Q,10,FALSE)</f>
        <v>63.961811605705201</v>
      </c>
      <c r="H25" s="52">
        <f>VLOOKUP($A25,'YTD Raw Data'!$B:$Q,11,FALSE)</f>
        <v>-0.97720499274883199</v>
      </c>
      <c r="I25" s="52">
        <f>VLOOKUP($A25,'YTD Raw Data'!$B:$Q,12,FALSE)</f>
        <v>2.1125977359238002</v>
      </c>
      <c r="J25" s="52">
        <f>VLOOKUP($A25,'YTD Raw Data'!$B:$Q,13,FALSE)</f>
        <v>1.11474833262282</v>
      </c>
      <c r="K25" s="52">
        <f>VLOOKUP($A25,'YTD Raw Data'!$B:$Q,14,FALSE)</f>
        <v>2.4935804790057299</v>
      </c>
      <c r="L25" s="52">
        <f>VLOOKUP($A25,'YTD Raw Data'!$B:$Q,15,FALSE)</f>
        <v>1.36363109152698</v>
      </c>
      <c r="M25" s="57">
        <f>VLOOKUP($A25,'YTD Raw Data'!$B:$Q,16,FALSE)</f>
        <v>0.37310062766907198</v>
      </c>
    </row>
    <row r="26" spans="1:13" x14ac:dyDescent="0.45">
      <c r="A26" s="24" t="s">
        <v>28</v>
      </c>
      <c r="B26" s="56">
        <f>VLOOKUP($A26,'YTD Raw Data'!$B:$Q,5,FALSE)</f>
        <v>67.670571899455297</v>
      </c>
      <c r="C26" s="52">
        <f>VLOOKUP($A26,'YTD Raw Data'!$B:$Q,6,FALSE)</f>
        <v>70.109433182828099</v>
      </c>
      <c r="D26" s="53">
        <f>VLOOKUP($A26,'YTD Raw Data'!$B:$Q,7,FALSE)</f>
        <v>125.05797905461201</v>
      </c>
      <c r="E26" s="53">
        <f>VLOOKUP($A26,'YTD Raw Data'!$B:$Q,8,FALSE)</f>
        <v>120.04846493322999</v>
      </c>
      <c r="F26" s="53">
        <f>VLOOKUP($A26,'YTD Raw Data'!$B:$Q,9,FALSE)</f>
        <v>84.627449632157493</v>
      </c>
      <c r="G26" s="53">
        <f>VLOOKUP($A26,'YTD Raw Data'!$B:$Q,10,FALSE)</f>
        <v>84.165298309374094</v>
      </c>
      <c r="H26" s="52">
        <f>VLOOKUP($A26,'YTD Raw Data'!$B:$Q,11,FALSE)</f>
        <v>-3.4786492668009901</v>
      </c>
      <c r="I26" s="52">
        <f>VLOOKUP($A26,'YTD Raw Data'!$B:$Q,12,FALSE)</f>
        <v>4.1729097695406203</v>
      </c>
      <c r="J26" s="52">
        <f>VLOOKUP($A26,'YTD Raw Data'!$B:$Q,13,FALSE)</f>
        <v>0.54909960763723897</v>
      </c>
      <c r="K26" s="52">
        <f>VLOOKUP($A26,'YTD Raw Data'!$B:$Q,14,FALSE)</f>
        <v>0.45877940084715602</v>
      </c>
      <c r="L26" s="52">
        <f>VLOOKUP($A26,'YTD Raw Data'!$B:$Q,15,FALSE)</f>
        <v>-8.98269672652771E-2</v>
      </c>
      <c r="M26" s="57">
        <f>VLOOKUP($A26,'YTD Raw Data'!$B:$Q,16,FALSE)</f>
        <v>-3.5653514689281001</v>
      </c>
    </row>
    <row r="27" spans="1:13" x14ac:dyDescent="0.45">
      <c r="A27" s="24" t="s">
        <v>27</v>
      </c>
      <c r="B27" s="56">
        <f>VLOOKUP($A27,'YTD Raw Data'!$B:$Q,5,FALSE)</f>
        <v>64.550973572028596</v>
      </c>
      <c r="C27" s="52">
        <f>VLOOKUP($A27,'YTD Raw Data'!$B:$Q,6,FALSE)</f>
        <v>62.992306029385901</v>
      </c>
      <c r="D27" s="53">
        <f>VLOOKUP($A27,'YTD Raw Data'!$B:$Q,7,FALSE)</f>
        <v>170.88950824332201</v>
      </c>
      <c r="E27" s="53">
        <f>VLOOKUP($A27,'YTD Raw Data'!$B:$Q,8,FALSE)</f>
        <v>174.99283320818901</v>
      </c>
      <c r="F27" s="53">
        <f>VLOOKUP($A27,'YTD Raw Data'!$B:$Q,9,FALSE)</f>
        <v>110.310841303516</v>
      </c>
      <c r="G27" s="53">
        <f>VLOOKUP($A27,'YTD Raw Data'!$B:$Q,10,FALSE)</f>
        <v>110.232021023995</v>
      </c>
      <c r="H27" s="52">
        <f>VLOOKUP($A27,'YTD Raw Data'!$B:$Q,11,FALSE)</f>
        <v>2.4743776516382998</v>
      </c>
      <c r="I27" s="52">
        <f>VLOOKUP($A27,'YTD Raw Data'!$B:$Q,12,FALSE)</f>
        <v>-2.3448531517778299</v>
      </c>
      <c r="J27" s="52">
        <f>VLOOKUP($A27,'YTD Raw Data'!$B:$Q,13,FALSE)</f>
        <v>7.1503977509146097E-2</v>
      </c>
      <c r="K27" s="52">
        <f>VLOOKUP($A27,'YTD Raw Data'!$B:$Q,14,FALSE)</f>
        <v>0.95798138480946604</v>
      </c>
      <c r="L27" s="52">
        <f>VLOOKUP($A27,'YTD Raw Data'!$B:$Q,15,FALSE)</f>
        <v>0.88584399361036203</v>
      </c>
      <c r="M27" s="57">
        <f>VLOOKUP($A27,'YTD Raw Data'!$B:$Q,16,FALSE)</f>
        <v>3.38214077105494</v>
      </c>
    </row>
    <row r="28" spans="1:13" x14ac:dyDescent="0.45">
      <c r="A28" s="24" t="s">
        <v>26</v>
      </c>
      <c r="B28" s="56">
        <f>VLOOKUP($A28,'YTD Raw Data'!$B:$Q,5,FALSE)</f>
        <v>51.278153182837897</v>
      </c>
      <c r="C28" s="52">
        <f>VLOOKUP($A28,'YTD Raw Data'!$B:$Q,6,FALSE)</f>
        <v>52.118996280178102</v>
      </c>
      <c r="D28" s="53">
        <f>VLOOKUP($A28,'YTD Raw Data'!$B:$Q,7,FALSE)</f>
        <v>138.533820111186</v>
      </c>
      <c r="E28" s="53">
        <f>VLOOKUP($A28,'YTD Raw Data'!$B:$Q,8,FALSE)</f>
        <v>144.154039044255</v>
      </c>
      <c r="F28" s="53">
        <f>VLOOKUP($A28,'YTD Raw Data'!$B:$Q,9,FALSE)</f>
        <v>71.037584486651397</v>
      </c>
      <c r="G28" s="53">
        <f>VLOOKUP($A28,'YTD Raw Data'!$B:$Q,10,FALSE)</f>
        <v>75.131638247202005</v>
      </c>
      <c r="H28" s="52">
        <f>VLOOKUP($A28,'YTD Raw Data'!$B:$Q,11,FALSE)</f>
        <v>-1.61331406464546</v>
      </c>
      <c r="I28" s="52">
        <f>VLOOKUP($A28,'YTD Raw Data'!$B:$Q,12,FALSE)</f>
        <v>-3.8987592510976601</v>
      </c>
      <c r="J28" s="52">
        <f>VLOOKUP($A28,'YTD Raw Data'!$B:$Q,13,FALSE)</f>
        <v>-5.4491740843984999</v>
      </c>
      <c r="K28" s="52">
        <f>VLOOKUP($A28,'YTD Raw Data'!$B:$Q,14,FALSE)</f>
        <v>-6.2421105927402696</v>
      </c>
      <c r="L28" s="52">
        <f>VLOOKUP($A28,'YTD Raw Data'!$B:$Q,15,FALSE)</f>
        <v>-0.83863520034142303</v>
      </c>
      <c r="M28" s="57">
        <f>VLOOKUP($A28,'YTD Raw Data'!$B:$Q,16,FALSE)</f>
        <v>-2.43841944534871</v>
      </c>
    </row>
    <row r="29" spans="1:13" x14ac:dyDescent="0.45"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45">
      <c r="A30" s="22" t="s">
        <v>17</v>
      </c>
      <c r="B30" s="56">
        <f>VLOOKUP($A30,'YTD Raw Data'!$B:$Q,5,FALSE)</f>
        <v>57.133153465655802</v>
      </c>
      <c r="C30" s="52">
        <f>VLOOKUP($A30,'YTD Raw Data'!$B:$Q,6,FALSE)</f>
        <v>57.195842703854801</v>
      </c>
      <c r="D30" s="53">
        <f>VLOOKUP($A30,'YTD Raw Data'!$B:$Q,7,FALSE)</f>
        <v>121.013294287652</v>
      </c>
      <c r="E30" s="53">
        <f>VLOOKUP($A30,'YTD Raw Data'!$B:$Q,8,FALSE)</f>
        <v>119.11168780462999</v>
      </c>
      <c r="F30" s="53">
        <f>VLOOKUP($A30,'YTD Raw Data'!$B:$Q,9,FALSE)</f>
        <v>69.138711139210201</v>
      </c>
      <c r="G30" s="53">
        <f>VLOOKUP($A30,'YTD Raw Data'!$B:$Q,10,FALSE)</f>
        <v>68.126933598643006</v>
      </c>
      <c r="H30" s="52">
        <f>VLOOKUP($A30,'YTD Raw Data'!$B:$Q,11,FALSE)</f>
        <v>-0.109604536336046</v>
      </c>
      <c r="I30" s="52">
        <f>VLOOKUP($A30,'YTD Raw Data'!$B:$Q,12,FALSE)</f>
        <v>1.5964902505129099</v>
      </c>
      <c r="J30" s="52">
        <f>VLOOKUP($A30,'YTD Raw Data'!$B:$Q,13,FALSE)</f>
        <v>1.48513588844014</v>
      </c>
      <c r="K30" s="52">
        <f>VLOOKUP($A30,'YTD Raw Data'!$B:$Q,14,FALSE)</f>
        <v>1.5636848286282701</v>
      </c>
      <c r="L30" s="52">
        <f>VLOOKUP($A30,'YTD Raw Data'!$B:$Q,15,FALSE)</f>
        <v>7.7399453132214205E-2</v>
      </c>
      <c r="M30" s="57">
        <f>VLOOKUP($A30,'YTD Raw Data'!$B:$Q,16,FALSE)</f>
        <v>-3.2289916515564503E-2</v>
      </c>
    </row>
    <row r="31" spans="1:13" x14ac:dyDescent="0.45">
      <c r="A31" s="24" t="s">
        <v>46</v>
      </c>
      <c r="B31" s="56">
        <f>VLOOKUP($A31,'YTD Raw Data'!$B:$Q,5,FALSE)</f>
        <v>55.6417884909715</v>
      </c>
      <c r="C31" s="52">
        <f>VLOOKUP($A31,'YTD Raw Data'!$B:$Q,6,FALSE)</f>
        <v>55.119971897882301</v>
      </c>
      <c r="D31" s="53">
        <f>VLOOKUP($A31,'YTD Raw Data'!$B:$Q,7,FALSE)</f>
        <v>119.078579500022</v>
      </c>
      <c r="E31" s="53">
        <f>VLOOKUP($A31,'YTD Raw Data'!$B:$Q,8,FALSE)</f>
        <v>116.029015913284</v>
      </c>
      <c r="F31" s="53">
        <f>VLOOKUP($A31,'YTD Raw Data'!$B:$Q,9,FALSE)</f>
        <v>66.257451343456097</v>
      </c>
      <c r="G31" s="53">
        <f>VLOOKUP($A31,'YTD Raw Data'!$B:$Q,10,FALSE)</f>
        <v>63.955160964791801</v>
      </c>
      <c r="H31" s="52">
        <f>VLOOKUP($A31,'YTD Raw Data'!$B:$Q,11,FALSE)</f>
        <v>0.94669241496702095</v>
      </c>
      <c r="I31" s="52">
        <f>VLOOKUP($A31,'YTD Raw Data'!$B:$Q,12,FALSE)</f>
        <v>2.62827669676834</v>
      </c>
      <c r="J31" s="52">
        <f>VLOOKUP($A31,'YTD Raw Data'!$B:$Q,13,FALSE)</f>
        <v>3.59985080786802</v>
      </c>
      <c r="K31" s="52">
        <f>VLOOKUP($A31,'YTD Raw Data'!$B:$Q,14,FALSE)</f>
        <v>3.2185594668636801</v>
      </c>
      <c r="L31" s="52">
        <f>VLOOKUP($A31,'YTD Raw Data'!$B:$Q,15,FALSE)</f>
        <v>-0.36804236495616299</v>
      </c>
      <c r="M31" s="57">
        <f>VLOOKUP($A31,'YTD Raw Data'!$B:$Q,16,FALSE)</f>
        <v>0.57516582085795198</v>
      </c>
    </row>
    <row r="32" spans="1:13" x14ac:dyDescent="0.45">
      <c r="A32" s="24" t="s">
        <v>39</v>
      </c>
      <c r="B32" s="56">
        <f>VLOOKUP($A32,'YTD Raw Data'!$B:$Q,5,FALSE)</f>
        <v>57.036501925634099</v>
      </c>
      <c r="C32" s="52">
        <f>VLOOKUP($A32,'YTD Raw Data'!$B:$Q,6,FALSE)</f>
        <v>56.881175179047503</v>
      </c>
      <c r="D32" s="53">
        <f>VLOOKUP($A32,'YTD Raw Data'!$B:$Q,7,FALSE)</f>
        <v>121.52157260927</v>
      </c>
      <c r="E32" s="53">
        <f>VLOOKUP($A32,'YTD Raw Data'!$B:$Q,8,FALSE)</f>
        <v>118.62690002369099</v>
      </c>
      <c r="F32" s="53">
        <f>VLOOKUP($A32,'YTD Raw Data'!$B:$Q,9,FALSE)</f>
        <v>69.311654101347699</v>
      </c>
      <c r="G32" s="53">
        <f>VLOOKUP($A32,'YTD Raw Data'!$B:$Q,10,FALSE)</f>
        <v>67.476374811949199</v>
      </c>
      <c r="H32" s="52">
        <f>VLOOKUP($A32,'YTD Raw Data'!$B:$Q,11,FALSE)</f>
        <v>0.273072323308585</v>
      </c>
      <c r="I32" s="52">
        <f>VLOOKUP($A32,'YTD Raw Data'!$B:$Q,12,FALSE)</f>
        <v>2.4401485539972101</v>
      </c>
      <c r="J32" s="52">
        <f>VLOOKUP($A32,'YTD Raw Data'!$B:$Q,13,FALSE)</f>
        <v>2.7198842476543699</v>
      </c>
      <c r="K32" s="52">
        <f>VLOOKUP($A32,'YTD Raw Data'!$B:$Q,14,FALSE)</f>
        <v>3.73645675118975</v>
      </c>
      <c r="L32" s="52">
        <f>VLOOKUP($A32,'YTD Raw Data'!$B:$Q,15,FALSE)</f>
        <v>0.98965503220822304</v>
      </c>
      <c r="M32" s="57">
        <f>VLOOKUP($A32,'YTD Raw Data'!$B:$Q,16,FALSE)</f>
        <v>1.265429829506</v>
      </c>
    </row>
    <row r="33" spans="1:13" x14ac:dyDescent="0.45">
      <c r="A33" s="24" t="s">
        <v>38</v>
      </c>
      <c r="B33" s="56">
        <f>VLOOKUP($A33,'YTD Raw Data'!$B:$Q,5,FALSE)</f>
        <v>54.576422221713997</v>
      </c>
      <c r="C33" s="52">
        <f>VLOOKUP($A33,'YTD Raw Data'!$B:$Q,6,FALSE)</f>
        <v>54.5474491823107</v>
      </c>
      <c r="D33" s="53">
        <f>VLOOKUP($A33,'YTD Raw Data'!$B:$Q,7,FALSE)</f>
        <v>114.432065176265</v>
      </c>
      <c r="E33" s="53">
        <f>VLOOKUP($A33,'YTD Raw Data'!$B:$Q,8,FALSE)</f>
        <v>114.93710616222</v>
      </c>
      <c r="F33" s="53">
        <f>VLOOKUP($A33,'YTD Raw Data'!$B:$Q,9,FALSE)</f>
        <v>62.4529270476257</v>
      </c>
      <c r="G33" s="53">
        <f>VLOOKUP($A33,'YTD Raw Data'!$B:$Q,10,FALSE)</f>
        <v>62.695259575455601</v>
      </c>
      <c r="H33" s="52">
        <f>VLOOKUP($A33,'YTD Raw Data'!$B:$Q,11,FALSE)</f>
        <v>5.3115296567711003E-2</v>
      </c>
      <c r="I33" s="52">
        <f>VLOOKUP($A33,'YTD Raw Data'!$B:$Q,12,FALSE)</f>
        <v>-0.439406387386928</v>
      </c>
      <c r="J33" s="52">
        <f>VLOOKUP($A33,'YTD Raw Data'!$B:$Q,13,FALSE)</f>
        <v>-0.386524482825015</v>
      </c>
      <c r="K33" s="52">
        <f>VLOOKUP($A33,'YTD Raw Data'!$B:$Q,14,FALSE)</f>
        <v>1.0952136626250599</v>
      </c>
      <c r="L33" s="52">
        <f>VLOOKUP($A33,'YTD Raw Data'!$B:$Q,15,FALSE)</f>
        <v>1.4874876493939799</v>
      </c>
      <c r="M33" s="57">
        <f>VLOOKUP($A33,'YTD Raw Data'!$B:$Q,16,FALSE)</f>
        <v>1.54139302943807</v>
      </c>
    </row>
    <row r="34" spans="1:13" x14ac:dyDescent="0.45">
      <c r="A34" s="24" t="s">
        <v>37</v>
      </c>
      <c r="B34" s="56">
        <f>VLOOKUP($A34,'YTD Raw Data'!$B:$Q,5,FALSE)</f>
        <v>55.131312239669597</v>
      </c>
      <c r="C34" s="52">
        <f>VLOOKUP($A34,'YTD Raw Data'!$B:$Q,6,FALSE)</f>
        <v>57.103393817582699</v>
      </c>
      <c r="D34" s="53">
        <f>VLOOKUP($A34,'YTD Raw Data'!$B:$Q,7,FALSE)</f>
        <v>105.828241403455</v>
      </c>
      <c r="E34" s="53">
        <f>VLOOKUP($A34,'YTD Raw Data'!$B:$Q,8,FALSE)</f>
        <v>107.499747540017</v>
      </c>
      <c r="F34" s="53">
        <f>VLOOKUP($A34,'YTD Raw Data'!$B:$Q,9,FALSE)</f>
        <v>58.344498205890098</v>
      </c>
      <c r="G34" s="53">
        <f>VLOOKUP($A34,'YTD Raw Data'!$B:$Q,10,FALSE)</f>
        <v>61.386004190683302</v>
      </c>
      <c r="H34" s="52">
        <f>VLOOKUP($A34,'YTD Raw Data'!$B:$Q,11,FALSE)</f>
        <v>-3.4535277959361301</v>
      </c>
      <c r="I34" s="52">
        <f>VLOOKUP($A34,'YTD Raw Data'!$B:$Q,12,FALSE)</f>
        <v>-1.5548930809722601</v>
      </c>
      <c r="J34" s="52">
        <f>VLOOKUP($A34,'YTD Raw Data'!$B:$Q,13,FALSE)</f>
        <v>-4.9547222121599299</v>
      </c>
      <c r="K34" s="52">
        <f>VLOOKUP($A34,'YTD Raw Data'!$B:$Q,14,FALSE)</f>
        <v>-4.4205431437476301</v>
      </c>
      <c r="L34" s="52">
        <f>VLOOKUP($A34,'YTD Raw Data'!$B:$Q,15,FALSE)</f>
        <v>0.56202589002337699</v>
      </c>
      <c r="M34" s="57">
        <f>VLOOKUP($A34,'YTD Raw Data'!$B:$Q,16,FALSE)</f>
        <v>-2.91091162624507</v>
      </c>
    </row>
    <row r="35" spans="1:13" x14ac:dyDescent="0.45">
      <c r="A35" s="24" t="s">
        <v>34</v>
      </c>
      <c r="B35" s="56">
        <f>VLOOKUP($A35,'YTD Raw Data'!$B:$Q,5,FALSE)</f>
        <v>61.302422785030501</v>
      </c>
      <c r="C35" s="52">
        <f>VLOOKUP($A35,'YTD Raw Data'!$B:$Q,6,FALSE)</f>
        <v>61.396162050896898</v>
      </c>
      <c r="D35" s="53">
        <f>VLOOKUP($A35,'YTD Raw Data'!$B:$Q,7,FALSE)</f>
        <v>108.86849037904599</v>
      </c>
      <c r="E35" s="53">
        <f>VLOOKUP($A35,'YTD Raw Data'!$B:$Q,8,FALSE)</f>
        <v>108.247112661879</v>
      </c>
      <c r="F35" s="53">
        <f>VLOOKUP($A35,'YTD Raw Data'!$B:$Q,9,FALSE)</f>
        <v>66.739022251843707</v>
      </c>
      <c r="G35" s="53">
        <f>VLOOKUP($A35,'YTD Raw Data'!$B:$Q,10,FALSE)</f>
        <v>66.459572705304396</v>
      </c>
      <c r="H35" s="52">
        <f>VLOOKUP($A35,'YTD Raw Data'!$B:$Q,11,FALSE)</f>
        <v>-0.15267935769122801</v>
      </c>
      <c r="I35" s="52">
        <f>VLOOKUP($A35,'YTD Raw Data'!$B:$Q,12,FALSE)</f>
        <v>0.574036297031294</v>
      </c>
      <c r="J35" s="52">
        <f>VLOOKUP($A35,'YTD Raw Data'!$B:$Q,13,FALSE)</f>
        <v>0.42048050440884299</v>
      </c>
      <c r="K35" s="52">
        <f>VLOOKUP($A35,'YTD Raw Data'!$B:$Q,14,FALSE)</f>
        <v>0.160236045185397</v>
      </c>
      <c r="L35" s="52">
        <f>VLOOKUP($A35,'YTD Raw Data'!$B:$Q,15,FALSE)</f>
        <v>-0.25915476396472698</v>
      </c>
      <c r="M35" s="57">
        <f>VLOOKUP($A35,'YTD Raw Data'!$B:$Q,16,FALSE)</f>
        <v>-0.41143844582690797</v>
      </c>
    </row>
    <row r="36" spans="1:13" x14ac:dyDescent="0.45">
      <c r="A36" s="24" t="s">
        <v>35</v>
      </c>
      <c r="B36" s="56">
        <f>VLOOKUP($A36,'YTD Raw Data'!$B:$Q,5,FALSE)</f>
        <v>64.523887755971202</v>
      </c>
      <c r="C36" s="52">
        <f>VLOOKUP($A36,'YTD Raw Data'!$B:$Q,6,FALSE)</f>
        <v>64.934808786280698</v>
      </c>
      <c r="D36" s="53">
        <f>VLOOKUP($A36,'YTD Raw Data'!$B:$Q,7,FALSE)</f>
        <v>167.44678233914399</v>
      </c>
      <c r="E36" s="53">
        <f>VLOOKUP($A36,'YTD Raw Data'!$B:$Q,8,FALSE)</f>
        <v>162.434139503034</v>
      </c>
      <c r="F36" s="53">
        <f>VLOOKUP($A36,'YTD Raw Data'!$B:$Q,9,FALSE)</f>
        <v>108.043173887495</v>
      </c>
      <c r="G36" s="53">
        <f>VLOOKUP($A36,'YTD Raw Data'!$B:$Q,10,FALSE)</f>
        <v>105.47629788993601</v>
      </c>
      <c r="H36" s="52">
        <f>VLOOKUP($A36,'YTD Raw Data'!$B:$Q,11,FALSE)</f>
        <v>-0.63282088295963301</v>
      </c>
      <c r="I36" s="52">
        <f>VLOOKUP($A36,'YTD Raw Data'!$B:$Q,12,FALSE)</f>
        <v>3.08595400661827</v>
      </c>
      <c r="J36" s="52">
        <f>VLOOKUP($A36,'YTD Raw Data'!$B:$Q,13,FALSE)</f>
        <v>2.4336045622662201</v>
      </c>
      <c r="K36" s="52">
        <f>VLOOKUP($A36,'YTD Raw Data'!$B:$Q,14,FALSE)</f>
        <v>1.9407467817300501</v>
      </c>
      <c r="L36" s="52">
        <f>VLOOKUP($A36,'YTD Raw Data'!$B:$Q,15,FALSE)</f>
        <v>-0.48114852800730801</v>
      </c>
      <c r="M36" s="57">
        <f>VLOOKUP($A36,'YTD Raw Data'!$B:$Q,16,FALSE)</f>
        <v>-1.1109246026036499</v>
      </c>
    </row>
    <row r="37" spans="1:13" x14ac:dyDescent="0.4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45">
      <c r="A38" s="22" t="s">
        <v>47</v>
      </c>
      <c r="B38" s="56">
        <f>VLOOKUP($A38,'YTD Raw Data'!$B:$Q,5,FALSE)</f>
        <v>57.647500939496403</v>
      </c>
      <c r="C38" s="52">
        <f>VLOOKUP($A38,'YTD Raw Data'!$B:$Q,6,FALSE)</f>
        <v>58.288481888481797</v>
      </c>
      <c r="D38" s="53">
        <f>VLOOKUP($A38,'YTD Raw Data'!$B:$Q,7,FALSE)</f>
        <v>108.913737275871</v>
      </c>
      <c r="E38" s="53">
        <f>VLOOKUP($A38,'YTD Raw Data'!$B:$Q,8,FALSE)</f>
        <v>108.09746926528</v>
      </c>
      <c r="F38" s="53">
        <f>VLOOKUP($A38,'YTD Raw Data'!$B:$Q,9,FALSE)</f>
        <v>62.786047719348602</v>
      </c>
      <c r="G38" s="53">
        <f>VLOOKUP($A38,'YTD Raw Data'!$B:$Q,10,FALSE)</f>
        <v>63.008373794600402</v>
      </c>
      <c r="H38" s="52">
        <f>VLOOKUP($A38,'YTD Raw Data'!$B:$Q,11,FALSE)</f>
        <v>-1.09967000034722</v>
      </c>
      <c r="I38" s="52">
        <f>VLOOKUP($A38,'YTD Raw Data'!$B:$Q,12,FALSE)</f>
        <v>0.75512222084256397</v>
      </c>
      <c r="J38" s="52">
        <f>VLOOKUP($A38,'YTD Raw Data'!$B:$Q,13,FALSE)</f>
        <v>-0.35285163203321801</v>
      </c>
      <c r="K38" s="52">
        <f>VLOOKUP($A38,'YTD Raw Data'!$B:$Q,14,FALSE)</f>
        <v>-0.56909851648498799</v>
      </c>
      <c r="L38" s="52">
        <f>VLOOKUP($A38,'YTD Raw Data'!$B:$Q,15,FALSE)</f>
        <v>-0.21701261701261701</v>
      </c>
      <c r="M38" s="57">
        <f>VLOOKUP($A38,'YTD Raw Data'!$B:$Q,16,FALSE)</f>
        <v>-1.3142961947135801</v>
      </c>
    </row>
    <row r="39" spans="1:13" x14ac:dyDescent="0.45">
      <c r="A39" s="22"/>
      <c r="B39" s="23"/>
      <c r="C39" s="54"/>
      <c r="D39" s="55"/>
      <c r="E39" s="55"/>
      <c r="F39" s="55"/>
      <c r="G39" s="55"/>
      <c r="H39" s="54"/>
      <c r="I39" s="54"/>
      <c r="J39" s="54"/>
      <c r="K39" s="54"/>
      <c r="L39" s="54"/>
      <c r="M39" s="58"/>
    </row>
    <row r="40" spans="1:13" x14ac:dyDescent="0.45">
      <c r="A40" s="22" t="s">
        <v>48</v>
      </c>
      <c r="B40" s="56">
        <f>VLOOKUP($A40,'YTD Raw Data'!$B:$Q,5,FALSE)</f>
        <v>62.329186884433597</v>
      </c>
      <c r="C40" s="52">
        <f>VLOOKUP($A40,'YTD Raw Data'!$B:$Q,6,FALSE)</f>
        <v>64.043770133272702</v>
      </c>
      <c r="D40" s="53">
        <f>VLOOKUP($A40,'YTD Raw Data'!$B:$Q,7,FALSE)</f>
        <v>114.085423719858</v>
      </c>
      <c r="E40" s="53">
        <f>VLOOKUP($A40,'YTD Raw Data'!$B:$Q,8,FALSE)</f>
        <v>110.236863305973</v>
      </c>
      <c r="F40" s="53">
        <f>VLOOKUP($A40,'YTD Raw Data'!$B:$Q,9,FALSE)</f>
        <v>71.1085169582487</v>
      </c>
      <c r="G40" s="53">
        <f>VLOOKUP($A40,'YTD Raw Data'!$B:$Q,10,FALSE)</f>
        <v>70.599843337807599</v>
      </c>
      <c r="H40" s="52">
        <f>VLOOKUP($A40,'YTD Raw Data'!$B:$Q,11,FALSE)</f>
        <v>-2.6772053632556099</v>
      </c>
      <c r="I40" s="52">
        <f>VLOOKUP($A40,'YTD Raw Data'!$B:$Q,12,FALSE)</f>
        <v>3.4911737312439399</v>
      </c>
      <c r="J40" s="52">
        <f>VLOOKUP($A40,'YTD Raw Data'!$B:$Q,13,FALSE)</f>
        <v>0.72050247761489605</v>
      </c>
      <c r="K40" s="52">
        <f>VLOOKUP($A40,'YTD Raw Data'!$B:$Q,14,FALSE)</f>
        <v>1.90890847793899</v>
      </c>
      <c r="L40" s="52">
        <f>VLOOKUP($A40,'YTD Raw Data'!$B:$Q,15,FALSE)</f>
        <v>1.1799047573141499</v>
      </c>
      <c r="M40" s="57">
        <f>VLOOKUP($A40,'YTD Raw Data'!$B:$Q,16,FALSE)</f>
        <v>-1.5288890793855801</v>
      </c>
    </row>
    <row r="41" spans="1:13" x14ac:dyDescent="0.45">
      <c r="A41" s="24" t="s">
        <v>33</v>
      </c>
      <c r="B41" s="56">
        <f>VLOOKUP($A41,'YTD Raw Data'!$B:$Q,5,FALSE)</f>
        <v>64.813629802373399</v>
      </c>
      <c r="C41" s="52">
        <f>VLOOKUP($A41,'YTD Raw Data'!$B:$Q,6,FALSE)</f>
        <v>66.696797018720602</v>
      </c>
      <c r="D41" s="53">
        <f>VLOOKUP($A41,'YTD Raw Data'!$B:$Q,7,FALSE)</f>
        <v>95.608001240251596</v>
      </c>
      <c r="E41" s="53">
        <f>VLOOKUP($A41,'YTD Raw Data'!$B:$Q,8,FALSE)</f>
        <v>90.267577307930694</v>
      </c>
      <c r="F41" s="53">
        <f>VLOOKUP($A41,'YTD Raw Data'!$B:$Q,9,FALSE)</f>
        <v>61.967015985305302</v>
      </c>
      <c r="G41" s="53">
        <f>VLOOKUP($A41,'YTD Raw Data'!$B:$Q,10,FALSE)</f>
        <v>60.205582810787199</v>
      </c>
      <c r="H41" s="52">
        <f>VLOOKUP($A41,'YTD Raw Data'!$B:$Q,11,FALSE)</f>
        <v>-2.8234747402016498</v>
      </c>
      <c r="I41" s="52">
        <f>VLOOKUP($A41,'YTD Raw Data'!$B:$Q,12,FALSE)</f>
        <v>5.9162149817126899</v>
      </c>
      <c r="J41" s="52">
        <f>VLOOKUP($A41,'YTD Raw Data'!$B:$Q,13,FALSE)</f>
        <v>2.9256974059263499</v>
      </c>
      <c r="K41" s="52">
        <f>VLOOKUP($A41,'YTD Raw Data'!$B:$Q,14,FALSE)</f>
        <v>3.5572339937228201</v>
      </c>
      <c r="L41" s="52">
        <f>VLOOKUP($A41,'YTD Raw Data'!$B:$Q,15,FALSE)</f>
        <v>0.61358494886438697</v>
      </c>
      <c r="M41" s="57">
        <f>VLOOKUP($A41,'YTD Raw Data'!$B:$Q,16,FALSE)</f>
        <v>-2.2272142073781298</v>
      </c>
    </row>
    <row r="42" spans="1:13" x14ac:dyDescent="0.45">
      <c r="A42" s="24" t="s">
        <v>64</v>
      </c>
      <c r="B42" s="56">
        <f>VLOOKUP($A42,'YTD Raw Data'!$B:$Q,5,FALSE)</f>
        <v>61.640547188558799</v>
      </c>
      <c r="C42" s="52">
        <f>VLOOKUP($A42,'YTD Raw Data'!$B:$Q,6,FALSE)</f>
        <v>59.807979497601202</v>
      </c>
      <c r="D42" s="53">
        <f>VLOOKUP($A42,'YTD Raw Data'!$B:$Q,7,FALSE)</f>
        <v>177.925016888062</v>
      </c>
      <c r="E42" s="53">
        <f>VLOOKUP($A42,'YTD Raw Data'!$B:$Q,8,FALSE)</f>
        <v>172.85930684815401</v>
      </c>
      <c r="F42" s="53">
        <f>VLOOKUP($A42,'YTD Raw Data'!$B:$Q,9,FALSE)</f>
        <v>109.673953995137</v>
      </c>
      <c r="G42" s="53">
        <f>VLOOKUP($A42,'YTD Raw Data'!$B:$Q,10,FALSE)</f>
        <v>103.383658799439</v>
      </c>
      <c r="H42" s="52">
        <f>VLOOKUP($A42,'YTD Raw Data'!$B:$Q,11,FALSE)</f>
        <v>3.0640856058865902</v>
      </c>
      <c r="I42" s="52">
        <f>VLOOKUP($A42,'YTD Raw Data'!$B:$Q,12,FALSE)</f>
        <v>2.9305393688510502</v>
      </c>
      <c r="J42" s="52">
        <f>VLOOKUP($A42,'YTD Raw Data'!$B:$Q,13,FALSE)</f>
        <v>6.0844192097134497</v>
      </c>
      <c r="K42" s="52">
        <f>VLOOKUP($A42,'YTD Raw Data'!$B:$Q,14,FALSE)</f>
        <v>6.0844192097134497</v>
      </c>
      <c r="L42" s="52">
        <f>VLOOKUP($A42,'YTD Raw Data'!$B:$Q,15,FALSE)</f>
        <v>0</v>
      </c>
      <c r="M42" s="57">
        <f>VLOOKUP($A42,'YTD Raw Data'!$B:$Q,16,FALSE)</f>
        <v>3.0640856058865902</v>
      </c>
    </row>
    <row r="43" spans="1:13" x14ac:dyDescent="0.45">
      <c r="A43" s="24" t="s">
        <v>31</v>
      </c>
      <c r="B43" s="56">
        <f>VLOOKUP($A43,'YTD Raw Data'!$B:$Q,5,FALSE)</f>
        <v>62.302083543878801</v>
      </c>
      <c r="C43" s="52">
        <f>VLOOKUP($A43,'YTD Raw Data'!$B:$Q,6,FALSE)</f>
        <v>64.769892772317505</v>
      </c>
      <c r="D43" s="53">
        <f>VLOOKUP($A43,'YTD Raw Data'!$B:$Q,7,FALSE)</f>
        <v>111.497335022695</v>
      </c>
      <c r="E43" s="53">
        <f>VLOOKUP($A43,'YTD Raw Data'!$B:$Q,8,FALSE)</f>
        <v>110.757886666313</v>
      </c>
      <c r="F43" s="53">
        <f>VLOOKUP($A43,'YTD Raw Data'!$B:$Q,9,FALSE)</f>
        <v>69.465162815038298</v>
      </c>
      <c r="G43" s="53">
        <f>VLOOKUP($A43,'YTD Raw Data'!$B:$Q,10,FALSE)</f>
        <v>71.7377644306561</v>
      </c>
      <c r="H43" s="52">
        <f>VLOOKUP($A43,'YTD Raw Data'!$B:$Q,11,FALSE)</f>
        <v>-3.81011782297321</v>
      </c>
      <c r="I43" s="52">
        <f>VLOOKUP($A43,'YTD Raw Data'!$B:$Q,12,FALSE)</f>
        <v>0.667625916888547</v>
      </c>
      <c r="J43" s="52">
        <f>VLOOKUP($A43,'YTD Raw Data'!$B:$Q,13,FALSE)</f>
        <v>-3.16792924013482</v>
      </c>
      <c r="K43" s="52">
        <f>VLOOKUP($A43,'YTD Raw Data'!$B:$Q,14,FALSE)</f>
        <v>-0.45427942902230001</v>
      </c>
      <c r="L43" s="52">
        <f>VLOOKUP($A43,'YTD Raw Data'!$B:$Q,15,FALSE)</f>
        <v>2.8024287716020502</v>
      </c>
      <c r="M43" s="57">
        <f>VLOOKUP($A43,'YTD Raw Data'!$B:$Q,16,FALSE)</f>
        <v>-1.1144648894740901</v>
      </c>
    </row>
    <row r="44" spans="1:13" x14ac:dyDescent="0.45">
      <c r="A44" s="24" t="s">
        <v>32</v>
      </c>
      <c r="B44" s="56">
        <f>VLOOKUP($A44,'YTD Raw Data'!$B:$Q,5,FALSE)</f>
        <v>58.831885654209103</v>
      </c>
      <c r="C44" s="52">
        <f>VLOOKUP($A44,'YTD Raw Data'!$B:$Q,6,FALSE)</f>
        <v>62.375257620132302</v>
      </c>
      <c r="D44" s="53">
        <f>VLOOKUP($A44,'YTD Raw Data'!$B:$Q,7,FALSE)</f>
        <v>96.321324523725906</v>
      </c>
      <c r="E44" s="53">
        <f>VLOOKUP($A44,'YTD Raw Data'!$B:$Q,8,FALSE)</f>
        <v>92.738878488526595</v>
      </c>
      <c r="F44" s="53">
        <f>VLOOKUP($A44,'YTD Raw Data'!$B:$Q,9,FALSE)</f>
        <v>56.667651504418103</v>
      </c>
      <c r="G44" s="53">
        <f>VLOOKUP($A44,'YTD Raw Data'!$B:$Q,10,FALSE)</f>
        <v>57.846114371239899</v>
      </c>
      <c r="H44" s="52">
        <f>VLOOKUP($A44,'YTD Raw Data'!$B:$Q,11,FALSE)</f>
        <v>-5.6807331963300003</v>
      </c>
      <c r="I44" s="52">
        <f>VLOOKUP($A44,'YTD Raw Data'!$B:$Q,12,FALSE)</f>
        <v>3.8629387087557698</v>
      </c>
      <c r="J44" s="52">
        <f>VLOOKUP($A44,'YTD Raw Data'!$B:$Q,13,FALSE)</f>
        <v>-2.0372377291563999</v>
      </c>
      <c r="K44" s="52">
        <f>VLOOKUP($A44,'YTD Raw Data'!$B:$Q,14,FALSE)</f>
        <v>-2.0372377291563999</v>
      </c>
      <c r="L44" s="52">
        <f>VLOOKUP($A44,'YTD Raw Data'!$B:$Q,15,FALSE)</f>
        <v>0</v>
      </c>
      <c r="M44" s="57">
        <f>VLOOKUP($A44,'YTD Raw Data'!$B:$Q,16,FALSE)</f>
        <v>-5.6807331963300003</v>
      </c>
    </row>
    <row r="45" spans="1:13" x14ac:dyDescent="0.45">
      <c r="A45" s="24"/>
      <c r="B45" s="23"/>
      <c r="C45" s="54"/>
      <c r="D45" s="55"/>
      <c r="E45" s="55"/>
      <c r="F45" s="55"/>
      <c r="G45" s="55"/>
      <c r="H45" s="54"/>
      <c r="I45" s="54"/>
      <c r="J45" s="54"/>
      <c r="K45" s="54"/>
      <c r="L45" s="54"/>
      <c r="M45" s="58"/>
    </row>
    <row r="46" spans="1:13" x14ac:dyDescent="0.45">
      <c r="A46" s="22" t="s">
        <v>49</v>
      </c>
      <c r="B46" s="23"/>
      <c r="C46" s="54"/>
      <c r="D46" s="55"/>
      <c r="E46" s="55"/>
      <c r="F46" s="55"/>
      <c r="G46" s="55"/>
      <c r="H46" s="54"/>
      <c r="I46" s="54"/>
      <c r="J46" s="54"/>
      <c r="K46" s="54"/>
      <c r="L46" s="54"/>
      <c r="M46" s="58"/>
    </row>
    <row r="47" spans="1:13" x14ac:dyDescent="0.45">
      <c r="A47" s="24" t="s">
        <v>50</v>
      </c>
      <c r="B47" s="56">
        <f>VLOOKUP($A47,'YTD Raw Data'!$B:$Q,5,FALSE)</f>
        <v>61.735080152366997</v>
      </c>
      <c r="C47" s="52">
        <f>VLOOKUP($A47,'YTD Raw Data'!$B:$Q,6,FALSE)</f>
        <v>62.892736689441797</v>
      </c>
      <c r="D47" s="53">
        <f>VLOOKUP($A47,'YTD Raw Data'!$B:$Q,7,FALSE)</f>
        <v>123.38872681933</v>
      </c>
      <c r="E47" s="53">
        <f>VLOOKUP($A47,'YTD Raw Data'!$B:$Q,8,FALSE)</f>
        <v>119.076398543205</v>
      </c>
      <c r="F47" s="53">
        <f>VLOOKUP($A47,'YTD Raw Data'!$B:$Q,9,FALSE)</f>
        <v>76.174129400899105</v>
      </c>
      <c r="G47" s="53">
        <f>VLOOKUP($A47,'YTD Raw Data'!$B:$Q,10,FALSE)</f>
        <v>74.890405795048494</v>
      </c>
      <c r="H47" s="52">
        <f>VLOOKUP($A47,'YTD Raw Data'!$B:$Q,11,FALSE)</f>
        <v>-1.8406839931153001</v>
      </c>
      <c r="I47" s="52">
        <f>VLOOKUP($A47,'YTD Raw Data'!$B:$Q,12,FALSE)</f>
        <v>3.6214802671922</v>
      </c>
      <c r="J47" s="52">
        <f>VLOOKUP($A47,'YTD Raw Data'!$B:$Q,13,FALSE)</f>
        <v>1.7141362664848601</v>
      </c>
      <c r="K47" s="52">
        <f>VLOOKUP($A47,'YTD Raw Data'!$B:$Q,14,FALSE)</f>
        <v>2.7048718142285901</v>
      </c>
      <c r="L47" s="52">
        <f>VLOOKUP($A47,'YTD Raw Data'!$B:$Q,15,FALSE)</f>
        <v>0.97403918875942797</v>
      </c>
      <c r="M47" s="57">
        <f>VLOOKUP($A47,'YTD Raw Data'!$B:$Q,16,FALSE)</f>
        <v>-0.88457378779004003</v>
      </c>
    </row>
    <row r="48" spans="1:13" x14ac:dyDescent="0.45">
      <c r="A48" s="24" t="s">
        <v>51</v>
      </c>
      <c r="B48" s="56">
        <f>VLOOKUP($A48,'YTD Raw Data'!$B:$Q,5,FALSE)</f>
        <v>59.210062806622602</v>
      </c>
      <c r="C48" s="52">
        <f>VLOOKUP($A48,'YTD Raw Data'!$B:$Q,6,FALSE)</f>
        <v>60.572161744952901</v>
      </c>
      <c r="D48" s="53">
        <f>VLOOKUP($A48,'YTD Raw Data'!$B:$Q,7,FALSE)</f>
        <v>119.64334750558599</v>
      </c>
      <c r="E48" s="53">
        <f>VLOOKUP($A48,'YTD Raw Data'!$B:$Q,8,FALSE)</f>
        <v>118.361062421394</v>
      </c>
      <c r="F48" s="53">
        <f>VLOOKUP($A48,'YTD Raw Data'!$B:$Q,9,FALSE)</f>
        <v>70.840901202003593</v>
      </c>
      <c r="G48" s="53">
        <f>VLOOKUP($A48,'YTD Raw Data'!$B:$Q,10,FALSE)</f>
        <v>71.693854172931495</v>
      </c>
      <c r="H48" s="52">
        <f>VLOOKUP($A48,'YTD Raw Data'!$B:$Q,11,FALSE)</f>
        <v>-2.24872102809482</v>
      </c>
      <c r="I48" s="52">
        <f>VLOOKUP($A48,'YTD Raw Data'!$B:$Q,12,FALSE)</f>
        <v>1.0833673320938699</v>
      </c>
      <c r="J48" s="52">
        <f>VLOOKUP($A48,'YTD Raw Data'!$B:$Q,13,FALSE)</f>
        <v>-1.1897156050092601</v>
      </c>
      <c r="K48" s="52">
        <f>VLOOKUP($A48,'YTD Raw Data'!$B:$Q,14,FALSE)</f>
        <v>-1.1897156050092601</v>
      </c>
      <c r="L48" s="52">
        <f>VLOOKUP($A48,'YTD Raw Data'!$B:$Q,15,FALSE)</f>
        <v>0</v>
      </c>
      <c r="M48" s="57">
        <f>VLOOKUP($A48,'YTD Raw Data'!$B:$Q,16,FALSE)</f>
        <v>-2.24872102809482</v>
      </c>
    </row>
    <row r="49" spans="1:13" x14ac:dyDescent="0.45">
      <c r="A49" s="24" t="s">
        <v>52</v>
      </c>
      <c r="B49" s="56">
        <f>VLOOKUP($A49,'YTD Raw Data'!$B:$Q,5,FALSE)</f>
        <v>56.593807832741398</v>
      </c>
      <c r="C49" s="52">
        <f>VLOOKUP($A49,'YTD Raw Data'!$B:$Q,6,FALSE)</f>
        <v>56.418097395575899</v>
      </c>
      <c r="D49" s="53">
        <f>VLOOKUP($A49,'YTD Raw Data'!$B:$Q,7,FALSE)</f>
        <v>129.564067725456</v>
      </c>
      <c r="E49" s="53">
        <f>VLOOKUP($A49,'YTD Raw Data'!$B:$Q,8,FALSE)</f>
        <v>136.3792406924</v>
      </c>
      <c r="F49" s="53">
        <f>VLOOKUP($A49,'YTD Raw Data'!$B:$Q,9,FALSE)</f>
        <v>73.325239508828005</v>
      </c>
      <c r="G49" s="53">
        <f>VLOOKUP($A49,'YTD Raw Data'!$B:$Q,10,FALSE)</f>
        <v>76.942572841185395</v>
      </c>
      <c r="H49" s="52">
        <f>VLOOKUP($A49,'YTD Raw Data'!$B:$Q,11,FALSE)</f>
        <v>0.311443393657023</v>
      </c>
      <c r="I49" s="52">
        <f>VLOOKUP($A49,'YTD Raw Data'!$B:$Q,12,FALSE)</f>
        <v>-4.9972216682998898</v>
      </c>
      <c r="J49" s="52">
        <f>VLOOKUP($A49,'YTD Raw Data'!$B:$Q,13,FALSE)</f>
        <v>-4.7013417913951798</v>
      </c>
      <c r="K49" s="52">
        <f>VLOOKUP($A49,'YTD Raw Data'!$B:$Q,14,FALSE)</f>
        <v>-6.7776638191710603</v>
      </c>
      <c r="L49" s="52">
        <f>VLOOKUP($A49,'YTD Raw Data'!$B:$Q,15,FALSE)</f>
        <v>-2.1787526359824398</v>
      </c>
      <c r="M49" s="57">
        <f>VLOOKUP($A49,'YTD Raw Data'!$B:$Q,16,FALSE)</f>
        <v>-1.87409482347431</v>
      </c>
    </row>
    <row r="50" spans="1:13" x14ac:dyDescent="0.45">
      <c r="A50" s="24" t="s">
        <v>53</v>
      </c>
      <c r="B50" s="56">
        <f>VLOOKUP($A50,'YTD Raw Data'!$B:$Q,5,FALSE)</f>
        <v>63.353983571796597</v>
      </c>
      <c r="C50" s="52">
        <f>VLOOKUP($A50,'YTD Raw Data'!$B:$Q,6,FALSE)</f>
        <v>63.887224956735402</v>
      </c>
      <c r="D50" s="53">
        <f>VLOOKUP($A50,'YTD Raw Data'!$B:$Q,7,FALSE)</f>
        <v>134.01972510404099</v>
      </c>
      <c r="E50" s="53">
        <f>VLOOKUP($A50,'YTD Raw Data'!$B:$Q,8,FALSE)</f>
        <v>134.317783778967</v>
      </c>
      <c r="F50" s="53">
        <f>VLOOKUP($A50,'YTD Raw Data'!$B:$Q,9,FALSE)</f>
        <v>84.906834625381194</v>
      </c>
      <c r="G50" s="53">
        <f>VLOOKUP($A50,'YTD Raw Data'!$B:$Q,10,FALSE)</f>
        <v>85.811904679770194</v>
      </c>
      <c r="H50" s="52">
        <f>VLOOKUP($A50,'YTD Raw Data'!$B:$Q,11,FALSE)</f>
        <v>-0.83466042749526304</v>
      </c>
      <c r="I50" s="52">
        <f>VLOOKUP($A50,'YTD Raw Data'!$B:$Q,12,FALSE)</f>
        <v>-0.221905593243438</v>
      </c>
      <c r="J50" s="52">
        <f>VLOOKUP($A50,'YTD Raw Data'!$B:$Q,13,FALSE)</f>
        <v>-1.0547138625654999</v>
      </c>
      <c r="K50" s="52">
        <f>VLOOKUP($A50,'YTD Raw Data'!$B:$Q,14,FALSE)</f>
        <v>-0.48255743564724102</v>
      </c>
      <c r="L50" s="52">
        <f>VLOOKUP($A50,'YTD Raw Data'!$B:$Q,15,FALSE)</f>
        <v>0.57825536642901398</v>
      </c>
      <c r="M50" s="57">
        <f>VLOOKUP($A50,'YTD Raw Data'!$B:$Q,16,FALSE)</f>
        <v>-0.26123152977969899</v>
      </c>
    </row>
    <row r="51" spans="1:13" x14ac:dyDescent="0.45">
      <c r="A51" s="25" t="s">
        <v>54</v>
      </c>
      <c r="B51" s="56">
        <f>VLOOKUP($A51,'YTD Raw Data'!$B:$Q,5,FALSE)</f>
        <v>68.827924547539098</v>
      </c>
      <c r="C51" s="52">
        <f>VLOOKUP($A51,'YTD Raw Data'!$B:$Q,6,FALSE)</f>
        <v>67.840415734401603</v>
      </c>
      <c r="D51" s="53">
        <f>VLOOKUP($A51,'YTD Raw Data'!$B:$Q,7,FALSE)</f>
        <v>150.620364147418</v>
      </c>
      <c r="E51" s="53">
        <f>VLOOKUP($A51,'YTD Raw Data'!$B:$Q,8,FALSE)</f>
        <v>145.20102605381001</v>
      </c>
      <c r="F51" s="53">
        <f>VLOOKUP($A51,'YTD Raw Data'!$B:$Q,9,FALSE)</f>
        <v>103.668870588613</v>
      </c>
      <c r="G51" s="53">
        <f>VLOOKUP($A51,'YTD Raw Data'!$B:$Q,10,FALSE)</f>
        <v>98.504979725521594</v>
      </c>
      <c r="H51" s="52">
        <f>VLOOKUP($A51,'YTD Raw Data'!$B:$Q,11,FALSE)</f>
        <v>1.4556349669253701</v>
      </c>
      <c r="I51" s="52">
        <f>VLOOKUP($A51,'YTD Raw Data'!$B:$Q,12,FALSE)</f>
        <v>3.7323001365016801</v>
      </c>
      <c r="J51" s="52">
        <f>VLOOKUP($A51,'YTD Raw Data'!$B:$Q,13,FALSE)</f>
        <v>5.2422637692845804</v>
      </c>
      <c r="K51" s="52">
        <f>VLOOKUP($A51,'YTD Raw Data'!$B:$Q,14,FALSE)</f>
        <v>6.27156187369817</v>
      </c>
      <c r="L51" s="52">
        <f>VLOOKUP($A51,'YTD Raw Data'!$B:$Q,15,FALSE)</f>
        <v>0.97802733193772495</v>
      </c>
      <c r="M51" s="57">
        <f>VLOOKUP($A51,'YTD Raw Data'!$B:$Q,16,FALSE)</f>
        <v>2.44789880669286</v>
      </c>
    </row>
    <row r="52" spans="1:13" x14ac:dyDescent="0.45">
      <c r="A52" s="24" t="s">
        <v>55</v>
      </c>
      <c r="B52" s="56">
        <f>VLOOKUP($A52,'YTD Raw Data'!$B:$Q,5,FALSE)</f>
        <v>55.506123803329601</v>
      </c>
      <c r="C52" s="52">
        <f>VLOOKUP($A52,'YTD Raw Data'!$B:$Q,6,FALSE)</f>
        <v>56.294041985464297</v>
      </c>
      <c r="D52" s="53">
        <f>VLOOKUP($A52,'YTD Raw Data'!$B:$Q,7,FALSE)</f>
        <v>105.893632288986</v>
      </c>
      <c r="E52" s="53">
        <f>VLOOKUP($A52,'YTD Raw Data'!$B:$Q,8,FALSE)</f>
        <v>107.060551375533</v>
      </c>
      <c r="F52" s="53">
        <f>VLOOKUP($A52,'YTD Raw Data'!$B:$Q,9,FALSE)</f>
        <v>58.777450638167601</v>
      </c>
      <c r="G52" s="53">
        <f>VLOOKUP($A52,'YTD Raw Data'!$B:$Q,10,FALSE)</f>
        <v>60.2687117412124</v>
      </c>
      <c r="H52" s="52">
        <f>VLOOKUP($A52,'YTD Raw Data'!$B:$Q,11,FALSE)</f>
        <v>-1.3996475547768801</v>
      </c>
      <c r="I52" s="52">
        <f>VLOOKUP($A52,'YTD Raw Data'!$B:$Q,12,FALSE)</f>
        <v>-1.08996177541969</v>
      </c>
      <c r="J52" s="52">
        <f>VLOOKUP($A52,'YTD Raw Data'!$B:$Q,13,FALSE)</f>
        <v>-2.4743537068589001</v>
      </c>
      <c r="K52" s="52">
        <f>VLOOKUP($A52,'YTD Raw Data'!$B:$Q,14,FALSE)</f>
        <v>-2.7800813368822999</v>
      </c>
      <c r="L52" s="52">
        <f>VLOOKUP($A52,'YTD Raw Data'!$B:$Q,15,FALSE)</f>
        <v>-0.31348434144639498</v>
      </c>
      <c r="M52" s="57">
        <f>VLOOKUP($A52,'YTD Raw Data'!$B:$Q,16,FALSE)</f>
        <v>-1.7087442203036101</v>
      </c>
    </row>
    <row r="53" spans="1:13" x14ac:dyDescent="0.45">
      <c r="A53" s="24" t="s">
        <v>56</v>
      </c>
      <c r="B53" s="56">
        <f>VLOOKUP($A53,'YTD Raw Data'!$B:$Q,5,FALSE)</f>
        <v>60.054709157620501</v>
      </c>
      <c r="C53" s="52">
        <f>VLOOKUP($A53,'YTD Raw Data'!$B:$Q,6,FALSE)</f>
        <v>59.093981368639199</v>
      </c>
      <c r="D53" s="53">
        <f>VLOOKUP($A53,'YTD Raw Data'!$B:$Q,7,FALSE)</f>
        <v>108.757663178765</v>
      </c>
      <c r="E53" s="53">
        <f>VLOOKUP($A53,'YTD Raw Data'!$B:$Q,8,FALSE)</f>
        <v>106.988244249687</v>
      </c>
      <c r="F53" s="53">
        <f>VLOOKUP($A53,'YTD Raw Data'!$B:$Q,9,FALSE)</f>
        <v>65.314098308631998</v>
      </c>
      <c r="G53" s="53">
        <f>VLOOKUP($A53,'YTD Raw Data'!$B:$Q,10,FALSE)</f>
        <v>63.223613123544602</v>
      </c>
      <c r="H53" s="52">
        <f>VLOOKUP($A53,'YTD Raw Data'!$B:$Q,11,FALSE)</f>
        <v>1.6257625002251399</v>
      </c>
      <c r="I53" s="52">
        <f>VLOOKUP($A53,'YTD Raw Data'!$B:$Q,12,FALSE)</f>
        <v>1.6538442531573501</v>
      </c>
      <c r="J53" s="52">
        <f>VLOOKUP($A53,'YTD Raw Data'!$B:$Q,13,FALSE)</f>
        <v>3.3064943330624601</v>
      </c>
      <c r="K53" s="52">
        <f>VLOOKUP($A53,'YTD Raw Data'!$B:$Q,14,FALSE)</f>
        <v>2.1361670644950999</v>
      </c>
      <c r="L53" s="52">
        <f>VLOOKUP($A53,'YTD Raw Data'!$B:$Q,15,FALSE)</f>
        <v>-1.1328690186642001</v>
      </c>
      <c r="M53" s="57">
        <f>VLOOKUP($A53,'YTD Raw Data'!$B:$Q,16,FALSE)</f>
        <v>0.47447572187883003</v>
      </c>
    </row>
    <row r="54" spans="1:13" x14ac:dyDescent="0.45">
      <c r="A54" s="25" t="s">
        <v>57</v>
      </c>
      <c r="B54" s="56">
        <f>VLOOKUP($A54,'YTD Raw Data'!$B:$Q,5,FALSE)</f>
        <v>54.618476410942399</v>
      </c>
      <c r="C54" s="52">
        <f>VLOOKUP($A54,'YTD Raw Data'!$B:$Q,6,FALSE)</f>
        <v>54.1112882025147</v>
      </c>
      <c r="D54" s="53">
        <f>VLOOKUP($A54,'YTD Raw Data'!$B:$Q,7,FALSE)</f>
        <v>118.87736951587399</v>
      </c>
      <c r="E54" s="53">
        <f>VLOOKUP($A54,'YTD Raw Data'!$B:$Q,8,FALSE)</f>
        <v>120.022710228995</v>
      </c>
      <c r="F54" s="53">
        <f>VLOOKUP($A54,'YTD Raw Data'!$B:$Q,9,FALSE)</f>
        <v>64.929008026977002</v>
      </c>
      <c r="G54" s="53">
        <f>VLOOKUP($A54,'YTD Raw Data'!$B:$Q,10,FALSE)</f>
        <v>64.945834640480996</v>
      </c>
      <c r="H54" s="52">
        <f>VLOOKUP($A54,'YTD Raw Data'!$B:$Q,11,FALSE)</f>
        <v>0.93730573652122495</v>
      </c>
      <c r="I54" s="52">
        <f>VLOOKUP($A54,'YTD Raw Data'!$B:$Q,12,FALSE)</f>
        <v>-0.95426999684944702</v>
      </c>
      <c r="J54" s="52">
        <f>VLOOKUP($A54,'YTD Raw Data'!$B:$Q,13,FALSE)</f>
        <v>-2.5908687750593101E-2</v>
      </c>
      <c r="K54" s="52">
        <f>VLOOKUP($A54,'YTD Raw Data'!$B:$Q,14,FALSE)</f>
        <v>0.74168740791660204</v>
      </c>
      <c r="L54" s="52">
        <f>VLOOKUP($A54,'YTD Raw Data'!$B:$Q,15,FALSE)</f>
        <v>0.76779502128182298</v>
      </c>
      <c r="M54" s="57">
        <f>VLOOKUP($A54,'YTD Raw Data'!$B:$Q,16,FALSE)</f>
        <v>1.71229734458224</v>
      </c>
    </row>
    <row r="55" spans="1:13" x14ac:dyDescent="0.45">
      <c r="A55" s="24" t="s">
        <v>58</v>
      </c>
      <c r="B55" s="56">
        <f>VLOOKUP($A55,'YTD Raw Data'!$B:$Q,5,FALSE)</f>
        <v>51.2932137024575</v>
      </c>
      <c r="C55" s="52">
        <f>VLOOKUP($A55,'YTD Raw Data'!$B:$Q,6,FALSE)</f>
        <v>53.470846533521403</v>
      </c>
      <c r="D55" s="53">
        <f>VLOOKUP($A55,'YTD Raw Data'!$B:$Q,7,FALSE)</f>
        <v>90.379589067369906</v>
      </c>
      <c r="E55" s="53">
        <f>VLOOKUP($A55,'YTD Raw Data'!$B:$Q,8,FALSE)</f>
        <v>89.310529292482698</v>
      </c>
      <c r="F55" s="53">
        <f>VLOOKUP($A55,'YTD Raw Data'!$B:$Q,9,FALSE)</f>
        <v>46.358595763728999</v>
      </c>
      <c r="G55" s="53">
        <f>VLOOKUP($A55,'YTD Raw Data'!$B:$Q,10,FALSE)</f>
        <v>47.755096056259099</v>
      </c>
      <c r="H55" s="52">
        <f>VLOOKUP($A55,'YTD Raw Data'!$B:$Q,11,FALSE)</f>
        <v>-4.0725609789975596</v>
      </c>
      <c r="I55" s="52">
        <f>VLOOKUP($A55,'YTD Raw Data'!$B:$Q,12,FALSE)</f>
        <v>1.1970142640025401</v>
      </c>
      <c r="J55" s="52">
        <f>VLOOKUP($A55,'YTD Raw Data'!$B:$Q,13,FALSE)</f>
        <v>-2.9242958508238202</v>
      </c>
      <c r="K55" s="52">
        <f>VLOOKUP($A55,'YTD Raw Data'!$B:$Q,14,FALSE)</f>
        <v>1.4119463199767901</v>
      </c>
      <c r="L55" s="52">
        <f>VLOOKUP($A55,'YTD Raw Data'!$B:$Q,15,FALSE)</f>
        <v>4.4668665644053496</v>
      </c>
      <c r="M55" s="57">
        <f>VLOOKUP($A55,'YTD Raw Data'!$B:$Q,16,FALSE)</f>
        <v>0.21238972072193199</v>
      </c>
    </row>
    <row r="56" spans="1:13" ht="16.5" thickBot="1" x14ac:dyDescent="0.5">
      <c r="A56" s="24" t="s">
        <v>59</v>
      </c>
      <c r="B56" s="59">
        <f>VLOOKUP($A56,'YTD Raw Data'!$B:$Q,5,FALSE)</f>
        <v>58.303059442771399</v>
      </c>
      <c r="C56" s="60">
        <f>VLOOKUP($A56,'YTD Raw Data'!$B:$Q,6,FALSE)</f>
        <v>57.7497267555608</v>
      </c>
      <c r="D56" s="61">
        <f>VLOOKUP($A56,'YTD Raw Data'!$B:$Q,7,FALSE)</f>
        <v>124.480843720512</v>
      </c>
      <c r="E56" s="61">
        <f>VLOOKUP($A56,'YTD Raw Data'!$B:$Q,8,FALSE)</f>
        <v>118.166650672195</v>
      </c>
      <c r="F56" s="61">
        <f>VLOOKUP($A56,'YTD Raw Data'!$B:$Q,9,FALSE)</f>
        <v>72.576140309234006</v>
      </c>
      <c r="G56" s="61">
        <f>VLOOKUP($A56,'YTD Raw Data'!$B:$Q,10,FALSE)</f>
        <v>68.240917879391105</v>
      </c>
      <c r="H56" s="60">
        <f>VLOOKUP($A56,'YTD Raw Data'!$B:$Q,11,FALSE)</f>
        <v>0.95815637284783794</v>
      </c>
      <c r="I56" s="60">
        <f>VLOOKUP($A56,'YTD Raw Data'!$B:$Q,12,FALSE)</f>
        <v>5.3434645159175398</v>
      </c>
      <c r="J56" s="60">
        <f>VLOOKUP($A56,'YTD Raw Data'!$B:$Q,13,FALSE)</f>
        <v>6.3528196345554999</v>
      </c>
      <c r="K56" s="60">
        <f>VLOOKUP($A56,'YTD Raw Data'!$B:$Q,14,FALSE)</f>
        <v>5.9876815177494098</v>
      </c>
      <c r="L56" s="60">
        <f>VLOOKUP($A56,'YTD Raw Data'!$B:$Q,15,FALSE)</f>
        <v>-0.34332716148078002</v>
      </c>
      <c r="M56" s="62">
        <f>VLOOKUP($A56,'YTD Raw Data'!$B:$Q,16,FALSE)</f>
        <v>0.61153960028961196</v>
      </c>
    </row>
    <row r="57" spans="1:13" ht="14.25" customHeight="1" x14ac:dyDescent="0.45">
      <c r="B57" s="85" t="s">
        <v>65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</row>
    <row r="58" spans="1:13" x14ac:dyDescent="0.45"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</row>
    <row r="65" spans="6:6" x14ac:dyDescent="0.45">
      <c r="F65" s="51"/>
    </row>
  </sheetData>
  <sheetProtection algorithmName="SHA-512" hashValue="k5HMdTJ2TL73AUeX3r6oQkICbLfbWa2OpoKWPwrWFsXH28Wu3GL+F0gdLDm2B80tc9imKqcQx6rdoF3gkkJ3Lw==" saltValue="MW0F6GP0qS9zA+yr0qh6wA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R59"/>
  <sheetViews>
    <sheetView topLeftCell="A23" zoomScale="112" zoomScaleNormal="112" workbookViewId="0">
      <selection activeCell="F6" sqref="F6:Q6"/>
    </sheetView>
  </sheetViews>
  <sheetFormatPr defaultColWidth="8.81640625" defaultRowHeight="12.5" x14ac:dyDescent="0.25"/>
  <cols>
    <col min="1" max="1" width="43.26953125" bestFit="1" customWidth="1"/>
    <col min="2" max="2" width="21.7265625" customWidth="1"/>
    <col min="12" max="12" width="12.1796875" customWidth="1"/>
  </cols>
  <sheetData>
    <row r="1" spans="1:18" ht="25" x14ac:dyDescent="0.5">
      <c r="A1" s="47" t="s">
        <v>81</v>
      </c>
      <c r="B1" s="49"/>
      <c r="C1" s="48" t="s">
        <v>60</v>
      </c>
      <c r="D1" s="50"/>
      <c r="E1" s="1"/>
      <c r="F1" s="95" t="s">
        <v>82</v>
      </c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8" ht="25" x14ac:dyDescent="0.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31"/>
      <c r="C6" s="96" t="s">
        <v>0</v>
      </c>
      <c r="D6" s="97"/>
      <c r="E6" s="32"/>
      <c r="F6" s="95" t="s">
        <v>82</v>
      </c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8" ht="13" x14ac:dyDescent="0.3">
      <c r="A7" s="4"/>
      <c r="B7" s="33"/>
      <c r="C7" s="3"/>
      <c r="D7" s="17"/>
      <c r="E7" s="34"/>
      <c r="F7" s="98" t="s">
        <v>1</v>
      </c>
      <c r="G7" s="99"/>
      <c r="H7" s="98" t="s">
        <v>2</v>
      </c>
      <c r="I7" s="99"/>
      <c r="J7" s="98" t="s">
        <v>3</v>
      </c>
      <c r="K7" s="99"/>
      <c r="L7" s="67" t="s">
        <v>80</v>
      </c>
      <c r="M7" s="68"/>
      <c r="N7" s="68"/>
      <c r="O7" s="68"/>
      <c r="P7" s="68"/>
      <c r="Q7" s="69"/>
    </row>
    <row r="8" spans="1:18" x14ac:dyDescent="0.25">
      <c r="A8" s="6"/>
      <c r="B8" s="35"/>
      <c r="C8" s="5" t="s">
        <v>4</v>
      </c>
      <c r="D8" s="5" t="s">
        <v>5</v>
      </c>
      <c r="E8" s="36"/>
      <c r="F8" s="5">
        <v>2024</v>
      </c>
      <c r="G8" s="70">
        <v>2023</v>
      </c>
      <c r="H8" s="5">
        <v>2024</v>
      </c>
      <c r="I8" s="70">
        <v>2023</v>
      </c>
      <c r="J8" s="5">
        <v>2024</v>
      </c>
      <c r="K8" s="70">
        <v>2023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5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102">
        <v>64.585350899026594</v>
      </c>
      <c r="G9" s="103">
        <v>66.217426482575405</v>
      </c>
      <c r="H9" s="104">
        <v>162.633717087831</v>
      </c>
      <c r="I9" s="105">
        <v>160.698373203648</v>
      </c>
      <c r="J9" s="104">
        <v>105.037556861306</v>
      </c>
      <c r="K9" s="105">
        <v>106.41032713481999</v>
      </c>
      <c r="L9" s="102">
        <v>-2.4647221588688999</v>
      </c>
      <c r="M9" s="103">
        <v>1.20433321482987</v>
      </c>
      <c r="N9" s="103">
        <v>-1.2900724116515601</v>
      </c>
      <c r="O9" s="103">
        <v>-0.80507962109393405</v>
      </c>
      <c r="P9" s="103">
        <v>0.49133132037154298</v>
      </c>
      <c r="Q9" s="103">
        <v>-1.9855007904240201</v>
      </c>
      <c r="R9" s="76"/>
    </row>
    <row r="10" spans="1:18" x14ac:dyDescent="0.25">
      <c r="A10" s="40"/>
      <c r="B10" s="19"/>
      <c r="C10" s="41"/>
      <c r="D10" s="42"/>
      <c r="E10" s="1"/>
      <c r="F10" s="106"/>
      <c r="G10" s="106"/>
      <c r="H10" s="106"/>
      <c r="I10" s="106"/>
      <c r="J10" s="77"/>
      <c r="K10" s="77"/>
      <c r="L10" s="106"/>
      <c r="M10" s="106"/>
      <c r="N10" s="106"/>
      <c r="O10" s="106"/>
      <c r="P10" s="106"/>
      <c r="Q10" s="106"/>
      <c r="R10" s="75"/>
    </row>
    <row r="11" spans="1:18" x14ac:dyDescent="0.25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102">
        <v>63.927405292047702</v>
      </c>
      <c r="G11" s="103">
        <v>65.631621229668099</v>
      </c>
      <c r="H11" s="104">
        <v>139.88544421405999</v>
      </c>
      <c r="I11" s="105">
        <v>136.81635796238001</v>
      </c>
      <c r="J11" s="104">
        <v>89.425134867303896</v>
      </c>
      <c r="K11" s="105">
        <v>89.794793838096098</v>
      </c>
      <c r="L11" s="102">
        <v>-2.5966384887197398</v>
      </c>
      <c r="M11" s="103">
        <v>2.2432158678894298</v>
      </c>
      <c r="N11" s="103">
        <v>-0.41167082744099398</v>
      </c>
      <c r="O11" s="103">
        <v>-1.6422145507898198E-2</v>
      </c>
      <c r="P11" s="103">
        <v>0.39688253153463299</v>
      </c>
      <c r="Q11" s="103">
        <v>-2.2100615617539399</v>
      </c>
      <c r="R11" s="76"/>
    </row>
    <row r="12" spans="1:18" x14ac:dyDescent="0.25">
      <c r="A12" s="40"/>
      <c r="B12" s="19"/>
      <c r="C12" s="41"/>
      <c r="D12" s="42"/>
      <c r="E12" s="1"/>
      <c r="F12" s="107"/>
      <c r="G12" s="107"/>
      <c r="H12" s="108"/>
      <c r="I12" s="108"/>
      <c r="J12" s="108"/>
      <c r="K12" s="108"/>
      <c r="L12" s="107"/>
      <c r="M12" s="107"/>
      <c r="N12" s="107"/>
      <c r="O12" s="107"/>
      <c r="P12" s="107"/>
      <c r="Q12" s="107"/>
      <c r="R12" s="75"/>
    </row>
    <row r="13" spans="1:18" ht="13" x14ac:dyDescent="0.3">
      <c r="A13" s="43" t="s">
        <v>14</v>
      </c>
      <c r="B13" s="19"/>
      <c r="C13" s="7"/>
      <c r="D13" s="18"/>
      <c r="E13" s="1"/>
      <c r="F13" s="109"/>
      <c r="G13" s="109"/>
      <c r="H13" s="110"/>
      <c r="I13" s="110"/>
      <c r="J13" s="110"/>
      <c r="K13" s="110"/>
      <c r="L13" s="109"/>
      <c r="M13" s="109"/>
      <c r="N13" s="109"/>
      <c r="O13" s="109"/>
      <c r="P13" s="109"/>
      <c r="Q13" s="109"/>
      <c r="R13" s="75"/>
    </row>
    <row r="14" spans="1:18" x14ac:dyDescent="0.25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102">
        <v>63.074022776238799</v>
      </c>
      <c r="G14" s="103">
        <v>64.223426212590198</v>
      </c>
      <c r="H14" s="104">
        <v>125.29081047538401</v>
      </c>
      <c r="I14" s="105">
        <v>128.80855303365001</v>
      </c>
      <c r="J14" s="104">
        <v>79.025954335778493</v>
      </c>
      <c r="K14" s="105">
        <v>82.725266013071803</v>
      </c>
      <c r="L14" s="102">
        <v>-1.7896949822432899</v>
      </c>
      <c r="M14" s="103">
        <v>-2.7309852299534501</v>
      </c>
      <c r="N14" s="103">
        <v>-4.4718039065704698</v>
      </c>
      <c r="O14" s="103">
        <v>-3.909873341315</v>
      </c>
      <c r="P14" s="103">
        <v>0.58823529411764697</v>
      </c>
      <c r="Q14" s="103">
        <v>-1.21198730566826</v>
      </c>
      <c r="R14" s="76"/>
    </row>
    <row r="15" spans="1:18" x14ac:dyDescent="0.25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111">
        <v>60.060866766160402</v>
      </c>
      <c r="G15" s="112">
        <v>63.862729449321598</v>
      </c>
      <c r="H15" s="113">
        <v>112.589729610321</v>
      </c>
      <c r="I15" s="114">
        <v>111.81882043378</v>
      </c>
      <c r="J15" s="113">
        <v>67.622367493635295</v>
      </c>
      <c r="K15" s="114">
        <v>71.410550767047894</v>
      </c>
      <c r="L15" s="111">
        <v>-5.9531791327180601</v>
      </c>
      <c r="M15" s="112">
        <v>0.68942703343697298</v>
      </c>
      <c r="N15" s="112">
        <v>-5.3047949255709703</v>
      </c>
      <c r="O15" s="112">
        <v>-4.3475143209345504</v>
      </c>
      <c r="P15" s="112">
        <v>1.0109071561585501</v>
      </c>
      <c r="Q15" s="112">
        <v>-5.0024530904310902</v>
      </c>
      <c r="R15" s="76"/>
    </row>
    <row r="16" spans="1:18" x14ac:dyDescent="0.25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115">
        <v>59.246392879690703</v>
      </c>
      <c r="G16" s="116">
        <v>62.298392667986903</v>
      </c>
      <c r="H16" s="117">
        <v>131.97779135651001</v>
      </c>
      <c r="I16" s="118">
        <v>132.35958604553099</v>
      </c>
      <c r="J16" s="117">
        <v>78.1920807810166</v>
      </c>
      <c r="K16" s="118">
        <v>82.457894648367301</v>
      </c>
      <c r="L16" s="115">
        <v>-4.89900245831614</v>
      </c>
      <c r="M16" s="116">
        <v>-0.28845261641280701</v>
      </c>
      <c r="N16" s="116">
        <v>-5.1733237739598099</v>
      </c>
      <c r="O16" s="116">
        <v>-5.4615640277671398</v>
      </c>
      <c r="P16" s="116">
        <v>-0.30396536637037702</v>
      </c>
      <c r="Q16" s="116">
        <v>-5.1880765539156002</v>
      </c>
      <c r="R16" s="76"/>
    </row>
    <row r="17" spans="1:18" x14ac:dyDescent="0.25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111">
        <v>70.614386533993695</v>
      </c>
      <c r="G17" s="112">
        <v>71.735828035333697</v>
      </c>
      <c r="H17" s="113">
        <v>204.40431533167799</v>
      </c>
      <c r="I17" s="114">
        <v>193.08789836743901</v>
      </c>
      <c r="J17" s="113">
        <v>144.33885332047501</v>
      </c>
      <c r="K17" s="114">
        <v>138.513202729906</v>
      </c>
      <c r="L17" s="111">
        <v>-1.5632934505023099</v>
      </c>
      <c r="M17" s="112">
        <v>5.86075930180988</v>
      </c>
      <c r="N17" s="112">
        <v>4.2058449849926696</v>
      </c>
      <c r="O17" s="112">
        <v>5.1014625857762104</v>
      </c>
      <c r="P17" s="112">
        <v>0.85946964003077098</v>
      </c>
      <c r="Q17" s="112">
        <v>-0.71725984306320101</v>
      </c>
      <c r="R17" s="76"/>
    </row>
    <row r="18" spans="1:18" x14ac:dyDescent="0.25">
      <c r="A18" s="40"/>
      <c r="B18" s="19"/>
      <c r="C18" s="41"/>
      <c r="D18" s="42"/>
      <c r="E18" s="1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75"/>
    </row>
    <row r="19" spans="1:18" ht="13" x14ac:dyDescent="0.3">
      <c r="A19" s="43" t="s">
        <v>19</v>
      </c>
      <c r="B19" s="19"/>
      <c r="C19" s="7"/>
      <c r="D19" s="18"/>
      <c r="E19" s="1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75"/>
    </row>
    <row r="20" spans="1:18" x14ac:dyDescent="0.25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102">
        <v>73.746468196540505</v>
      </c>
      <c r="G20" s="103">
        <v>74.713165497317306</v>
      </c>
      <c r="H20" s="104">
        <v>218.669170057983</v>
      </c>
      <c r="I20" s="105">
        <v>202.06484325802299</v>
      </c>
      <c r="J20" s="104">
        <v>161.26078995244899</v>
      </c>
      <c r="K20" s="105">
        <v>150.969040755262</v>
      </c>
      <c r="L20" s="102">
        <v>-1.2938781195283799</v>
      </c>
      <c r="M20" s="103">
        <v>8.2173259495503395</v>
      </c>
      <c r="N20" s="103">
        <v>6.8171256475503998</v>
      </c>
      <c r="O20" s="103">
        <v>6.6187446878252798</v>
      </c>
      <c r="P20" s="103">
        <v>-0.185720181593066</v>
      </c>
      <c r="Q20" s="103">
        <v>-1.4771953083282601</v>
      </c>
      <c r="R20" s="76"/>
    </row>
    <row r="21" spans="1:18" x14ac:dyDescent="0.25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111">
        <v>65.5691005822965</v>
      </c>
      <c r="G21" s="112">
        <v>67.104815381997597</v>
      </c>
      <c r="H21" s="113">
        <v>161.33356273958501</v>
      </c>
      <c r="I21" s="114">
        <v>150.69560475435799</v>
      </c>
      <c r="J21" s="113">
        <v>105.784966025721</v>
      </c>
      <c r="K21" s="114">
        <v>101.124007359196</v>
      </c>
      <c r="L21" s="111">
        <v>-2.2885314428762999</v>
      </c>
      <c r="M21" s="112">
        <v>7.0592357372122798</v>
      </c>
      <c r="N21" s="112">
        <v>4.6091514648631202</v>
      </c>
      <c r="O21" s="112">
        <v>6.2244790972327504</v>
      </c>
      <c r="P21" s="112">
        <v>1.5441551812148999</v>
      </c>
      <c r="Q21" s="112">
        <v>-0.77971473851030104</v>
      </c>
      <c r="R21" s="76"/>
    </row>
    <row r="22" spans="1:18" x14ac:dyDescent="0.25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115">
        <v>69.020153959227798</v>
      </c>
      <c r="G22" s="116">
        <v>70.101501292887093</v>
      </c>
      <c r="H22" s="117">
        <v>175.52329557682799</v>
      </c>
      <c r="I22" s="118">
        <v>166.06526161638399</v>
      </c>
      <c r="J22" s="117">
        <v>121.14644884143701</v>
      </c>
      <c r="K22" s="118">
        <v>116.41424151904501</v>
      </c>
      <c r="L22" s="115">
        <v>-1.5425451862170401</v>
      </c>
      <c r="M22" s="116">
        <v>5.6953717281899197</v>
      </c>
      <c r="N22" s="116">
        <v>4.0649728595425199</v>
      </c>
      <c r="O22" s="116">
        <v>3.82399804685399</v>
      </c>
      <c r="P22" s="116">
        <v>-0.23156188491374299</v>
      </c>
      <c r="Q22" s="116">
        <v>-1.7705351244219301</v>
      </c>
      <c r="R22" s="76"/>
    </row>
    <row r="23" spans="1:18" x14ac:dyDescent="0.25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111">
        <v>72.067045454545394</v>
      </c>
      <c r="G23" s="112">
        <v>70.708261120739394</v>
      </c>
      <c r="H23" s="113">
        <v>177.11304782478399</v>
      </c>
      <c r="I23" s="114">
        <v>163.72096609910901</v>
      </c>
      <c r="J23" s="113">
        <v>127.640140681818</v>
      </c>
      <c r="K23" s="114">
        <v>115.76424821875599</v>
      </c>
      <c r="L23" s="111">
        <v>1.9216769190318099</v>
      </c>
      <c r="M23" s="112">
        <v>8.1798208529794199</v>
      </c>
      <c r="N23" s="112">
        <v>10.2586875013611</v>
      </c>
      <c r="O23" s="112">
        <v>12.105886772036699</v>
      </c>
      <c r="P23" s="112">
        <v>1.67533217793183</v>
      </c>
      <c r="Q23" s="112">
        <v>3.62920356874407</v>
      </c>
      <c r="R23" s="76"/>
    </row>
    <row r="24" spans="1:18" x14ac:dyDescent="0.25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115">
        <v>60.4120375784508</v>
      </c>
      <c r="G24" s="116">
        <v>63.983154248829003</v>
      </c>
      <c r="H24" s="117">
        <v>101.37206065494399</v>
      </c>
      <c r="I24" s="118">
        <v>100.208848254819</v>
      </c>
      <c r="J24" s="117">
        <v>61.240927376914897</v>
      </c>
      <c r="K24" s="118">
        <v>64.116781949856303</v>
      </c>
      <c r="L24" s="115">
        <v>-5.5813388888115796</v>
      </c>
      <c r="M24" s="116">
        <v>1.1607881144055501</v>
      </c>
      <c r="N24" s="116">
        <v>-4.4853382928520498</v>
      </c>
      <c r="O24" s="116">
        <v>-3.5605299022526702</v>
      </c>
      <c r="P24" s="116">
        <v>0.96823710001180696</v>
      </c>
      <c r="Q24" s="116">
        <v>-4.6671423825986302</v>
      </c>
      <c r="R24" s="76"/>
    </row>
    <row r="25" spans="1:18" x14ac:dyDescent="0.25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111">
        <v>75.477771453867007</v>
      </c>
      <c r="G25" s="112">
        <v>73.461708720672803</v>
      </c>
      <c r="H25" s="113">
        <v>139.28296992953599</v>
      </c>
      <c r="I25" s="114">
        <v>132.41207325786499</v>
      </c>
      <c r="J25" s="113">
        <v>105.12768171757401</v>
      </c>
      <c r="K25" s="114">
        <v>97.272171567697399</v>
      </c>
      <c r="L25" s="111">
        <v>2.7443722291568</v>
      </c>
      <c r="M25" s="112">
        <v>5.1890258211500502</v>
      </c>
      <c r="N25" s="112">
        <v>8.0758042339062701</v>
      </c>
      <c r="O25" s="112">
        <v>8.0758042339062701</v>
      </c>
      <c r="P25" s="112">
        <v>0</v>
      </c>
      <c r="Q25" s="112">
        <v>2.7443722291568</v>
      </c>
      <c r="R25" s="76"/>
    </row>
    <row r="26" spans="1:18" x14ac:dyDescent="0.25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115">
        <v>47.819808027923202</v>
      </c>
      <c r="G26" s="116">
        <v>47.265146579804501</v>
      </c>
      <c r="H26" s="117">
        <v>128.12500775891101</v>
      </c>
      <c r="I26" s="118">
        <v>130.83092558900199</v>
      </c>
      <c r="J26" s="117">
        <v>61.269132746073197</v>
      </c>
      <c r="K26" s="118">
        <v>61.837428751357201</v>
      </c>
      <c r="L26" s="115">
        <v>1.17351047919027</v>
      </c>
      <c r="M26" s="116">
        <v>-2.0682555121497699</v>
      </c>
      <c r="N26" s="116">
        <v>-0.91901622813100603</v>
      </c>
      <c r="O26" s="116">
        <v>-1.37085133327959</v>
      </c>
      <c r="P26" s="116">
        <v>-0.45602605863192103</v>
      </c>
      <c r="Q26" s="116">
        <v>0.71213290697247</v>
      </c>
      <c r="R26" s="76"/>
    </row>
    <row r="27" spans="1:18" x14ac:dyDescent="0.25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111">
        <v>66.329515052339005</v>
      </c>
      <c r="G27" s="112">
        <v>66.180817610062803</v>
      </c>
      <c r="H27" s="113">
        <v>154.26860659025201</v>
      </c>
      <c r="I27" s="114">
        <v>164.54325136806699</v>
      </c>
      <c r="J27" s="113">
        <v>102.325618629315</v>
      </c>
      <c r="K27" s="114">
        <v>108.896069077568</v>
      </c>
      <c r="L27" s="111">
        <v>0.22468359812695701</v>
      </c>
      <c r="M27" s="112">
        <v>-6.2443428657137199</v>
      </c>
      <c r="N27" s="112">
        <v>-6.0336892818168302</v>
      </c>
      <c r="O27" s="112">
        <v>-5.1989256724493202</v>
      </c>
      <c r="P27" s="112">
        <v>0.88836477987421303</v>
      </c>
      <c r="Q27" s="112">
        <v>1.11504438795308</v>
      </c>
      <c r="R27" s="76"/>
    </row>
    <row r="28" spans="1:18" x14ac:dyDescent="0.25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115">
        <v>70.190019534718502</v>
      </c>
      <c r="G28" s="116">
        <v>69.901581722319804</v>
      </c>
      <c r="H28" s="117">
        <v>122.06701363137999</v>
      </c>
      <c r="I28" s="118">
        <v>121.226315515998</v>
      </c>
      <c r="J28" s="117">
        <v>85.678860713313199</v>
      </c>
      <c r="K28" s="118">
        <v>84.739112009373102</v>
      </c>
      <c r="L28" s="115">
        <v>0.41263417120440299</v>
      </c>
      <c r="M28" s="116">
        <v>0.69349473487084001</v>
      </c>
      <c r="N28" s="116">
        <v>1.1089905023268201</v>
      </c>
      <c r="O28" s="116">
        <v>6.0584449666492901E-2</v>
      </c>
      <c r="P28" s="116">
        <v>-1.0369068541300499</v>
      </c>
      <c r="Q28" s="116">
        <v>-0.62855131492935001</v>
      </c>
      <c r="R28" s="76"/>
    </row>
    <row r="29" spans="1:18" x14ac:dyDescent="0.25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111">
        <v>62.6467675767435</v>
      </c>
      <c r="G29" s="112">
        <v>66.864833741183205</v>
      </c>
      <c r="H29" s="113">
        <v>91.337194353994903</v>
      </c>
      <c r="I29" s="114">
        <v>93.8212268842436</v>
      </c>
      <c r="J29" s="113">
        <v>57.219799858065699</v>
      </c>
      <c r="K29" s="114">
        <v>62.733407370087797</v>
      </c>
      <c r="L29" s="111">
        <v>-6.3083476446928302</v>
      </c>
      <c r="M29" s="112">
        <v>-2.6476231581510299</v>
      </c>
      <c r="N29" s="112">
        <v>-8.7889495297063007</v>
      </c>
      <c r="O29" s="112">
        <v>-7.1871432597515303</v>
      </c>
      <c r="P29" s="112">
        <v>1.75615373542536</v>
      </c>
      <c r="Q29" s="112">
        <v>-4.6629781920733597</v>
      </c>
      <c r="R29" s="76"/>
    </row>
    <row r="30" spans="1:18" x14ac:dyDescent="0.25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115">
        <v>69.559759243336103</v>
      </c>
      <c r="G30" s="116">
        <v>73.755237430167497</v>
      </c>
      <c r="H30" s="117">
        <v>102.07388062004</v>
      </c>
      <c r="I30" s="118">
        <v>101.473836722134</v>
      </c>
      <c r="J30" s="117">
        <v>71.002345609630197</v>
      </c>
      <c r="K30" s="118">
        <v>74.842269203910604</v>
      </c>
      <c r="L30" s="115">
        <v>-5.6883800161361098</v>
      </c>
      <c r="M30" s="116">
        <v>0.59132867869087702</v>
      </c>
      <c r="N30" s="116">
        <v>-5.1306883598335702</v>
      </c>
      <c r="O30" s="116">
        <v>-3.6897613150195898</v>
      </c>
      <c r="P30" s="116">
        <v>1.5188547486033499</v>
      </c>
      <c r="Q30" s="116">
        <v>-4.2559234975264504</v>
      </c>
      <c r="R30" s="76"/>
    </row>
    <row r="31" spans="1:18" x14ac:dyDescent="0.25">
      <c r="A31" s="19" t="s">
        <v>64</v>
      </c>
      <c r="B31" s="19" t="s">
        <v>64</v>
      </c>
      <c r="C31" s="45" t="s">
        <v>11</v>
      </c>
      <c r="D31" s="46" t="s">
        <v>12</v>
      </c>
      <c r="E31" s="19"/>
      <c r="F31" s="111">
        <v>63.395840068972902</v>
      </c>
      <c r="G31" s="112">
        <v>63.5197758379135</v>
      </c>
      <c r="H31" s="113">
        <v>185.18231228219199</v>
      </c>
      <c r="I31" s="114">
        <v>177.31903732609399</v>
      </c>
      <c r="J31" s="113">
        <v>117.397882530445</v>
      </c>
      <c r="K31" s="114">
        <v>112.63265502748099</v>
      </c>
      <c r="L31" s="111">
        <v>-0.195113674923651</v>
      </c>
      <c r="M31" s="112">
        <v>4.4345351038861303</v>
      </c>
      <c r="N31" s="112">
        <v>4.23076904455551</v>
      </c>
      <c r="O31" s="112">
        <v>4.23076904455551</v>
      </c>
      <c r="P31" s="112">
        <v>0</v>
      </c>
      <c r="Q31" s="112">
        <v>-0.195113674923651</v>
      </c>
      <c r="R31" s="76"/>
    </row>
    <row r="32" spans="1:18" x14ac:dyDescent="0.25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115">
        <v>60.447202521670597</v>
      </c>
      <c r="G32" s="116">
        <v>63.850936692506401</v>
      </c>
      <c r="H32" s="117">
        <v>106.213616791056</v>
      </c>
      <c r="I32" s="118">
        <v>110.603432018514</v>
      </c>
      <c r="J32" s="117">
        <v>64.203160047281301</v>
      </c>
      <c r="K32" s="118">
        <v>70.6213273578811</v>
      </c>
      <c r="L32" s="115">
        <v>-5.3307505686683401</v>
      </c>
      <c r="M32" s="116">
        <v>-3.96896836503478</v>
      </c>
      <c r="N32" s="116">
        <v>-9.0881431300137692</v>
      </c>
      <c r="O32" s="116">
        <v>-6.8417745736333</v>
      </c>
      <c r="P32" s="116">
        <v>2.4709302325581302</v>
      </c>
      <c r="Q32" s="116">
        <v>-2.99153946353369</v>
      </c>
      <c r="R32" s="76"/>
    </row>
    <row r="33" spans="1:18" x14ac:dyDescent="0.25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111">
        <v>55.646355353075101</v>
      </c>
      <c r="G33" s="112">
        <v>59.354593773728098</v>
      </c>
      <c r="H33" s="113">
        <v>91.335792169404201</v>
      </c>
      <c r="I33" s="114">
        <v>92.554099558654201</v>
      </c>
      <c r="J33" s="113">
        <v>50.825039475132797</v>
      </c>
      <c r="K33" s="114">
        <v>54.935109813971103</v>
      </c>
      <c r="L33" s="111">
        <v>-6.2476013816041904</v>
      </c>
      <c r="M33" s="112">
        <v>-1.3163192068849601</v>
      </c>
      <c r="N33" s="112">
        <v>-7.4816822115334904</v>
      </c>
      <c r="O33" s="112">
        <v>-7.4816822115334904</v>
      </c>
      <c r="P33" s="112">
        <v>0</v>
      </c>
      <c r="Q33" s="112">
        <v>-6.2476013816041904</v>
      </c>
      <c r="R33" s="76"/>
    </row>
    <row r="34" spans="1:18" x14ac:dyDescent="0.25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115">
        <v>58.939335641913502</v>
      </c>
      <c r="G34" s="116">
        <v>67.845449858210799</v>
      </c>
      <c r="H34" s="117">
        <v>93.377470657164594</v>
      </c>
      <c r="I34" s="118">
        <v>91.502578061917504</v>
      </c>
      <c r="J34" s="117">
        <v>55.0360608445555</v>
      </c>
      <c r="K34" s="118">
        <v>62.080335717968502</v>
      </c>
      <c r="L34" s="115">
        <v>-13.1270619251697</v>
      </c>
      <c r="M34" s="116">
        <v>2.0490052137966601</v>
      </c>
      <c r="N34" s="116">
        <v>-11.347030894638101</v>
      </c>
      <c r="O34" s="116">
        <v>-10.9013663167689</v>
      </c>
      <c r="P34" s="116">
        <v>0.50270688321732404</v>
      </c>
      <c r="Q34" s="116">
        <v>-12.6903456858144</v>
      </c>
      <c r="R34" s="76"/>
    </row>
    <row r="35" spans="1:18" x14ac:dyDescent="0.25">
      <c r="A35" s="44" t="s">
        <v>63</v>
      </c>
      <c r="B35" s="44" t="s">
        <v>46</v>
      </c>
      <c r="C35" s="45" t="s">
        <v>11</v>
      </c>
      <c r="D35" s="46" t="s">
        <v>12</v>
      </c>
      <c r="E35" s="19"/>
      <c r="F35" s="111">
        <v>58.352570295418701</v>
      </c>
      <c r="G35" s="112">
        <v>60.226645677821203</v>
      </c>
      <c r="H35" s="113">
        <v>124.453641478305</v>
      </c>
      <c r="I35" s="114">
        <v>125.411511102742</v>
      </c>
      <c r="J35" s="113">
        <v>72.621898628836703</v>
      </c>
      <c r="K35" s="114">
        <v>75.531146431049905</v>
      </c>
      <c r="L35" s="111">
        <v>-3.1117047302082002</v>
      </c>
      <c r="M35" s="112">
        <v>-0.76378126378815203</v>
      </c>
      <c r="N35" s="112">
        <v>-3.8517193762826198</v>
      </c>
      <c r="O35" s="112">
        <v>-3.9786606902630499</v>
      </c>
      <c r="P35" s="112">
        <v>-0.132026608439547</v>
      </c>
      <c r="Q35" s="112">
        <v>-3.2396230604278</v>
      </c>
      <c r="R35" s="76"/>
    </row>
    <row r="36" spans="1:18" x14ac:dyDescent="0.25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115">
        <v>61.774261987027899</v>
      </c>
      <c r="G36" s="116">
        <v>69.545042595613495</v>
      </c>
      <c r="H36" s="117">
        <v>119.05546330549799</v>
      </c>
      <c r="I36" s="118">
        <v>116.189110109118</v>
      </c>
      <c r="J36" s="117">
        <v>73.545633812208195</v>
      </c>
      <c r="K36" s="118">
        <v>80.803766116850895</v>
      </c>
      <c r="L36" s="115">
        <v>-11.173737650533401</v>
      </c>
      <c r="M36" s="116">
        <v>2.46697232958183</v>
      </c>
      <c r="N36" s="116">
        <v>-8.9824183369703601</v>
      </c>
      <c r="O36" s="116">
        <v>-9.2793761890520194</v>
      </c>
      <c r="P36" s="116">
        <v>-0.32626427406198999</v>
      </c>
      <c r="Q36" s="116">
        <v>-11.463546010564301</v>
      </c>
      <c r="R36" s="76"/>
    </row>
    <row r="37" spans="1:18" x14ac:dyDescent="0.25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111">
        <v>66.874703369719896</v>
      </c>
      <c r="G37" s="112">
        <v>69.162222737460297</v>
      </c>
      <c r="H37" s="113">
        <v>184.114495463846</v>
      </c>
      <c r="I37" s="114">
        <v>187.177117411078</v>
      </c>
      <c r="J37" s="113">
        <v>123.126022702104</v>
      </c>
      <c r="K37" s="114">
        <v>129.45585485740699</v>
      </c>
      <c r="L37" s="111">
        <v>-3.3074694207325099</v>
      </c>
      <c r="M37" s="112">
        <v>-1.636216002037</v>
      </c>
      <c r="N37" s="112">
        <v>-4.8895680788450004</v>
      </c>
      <c r="O37" s="112">
        <v>-7.0727196578374301</v>
      </c>
      <c r="P37" s="112">
        <v>-2.2953860421979999</v>
      </c>
      <c r="Q37" s="112">
        <v>-5.5269362714970498</v>
      </c>
      <c r="R37" s="76"/>
    </row>
    <row r="38" spans="1:18" x14ac:dyDescent="0.25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115">
        <v>66.330707100738294</v>
      </c>
      <c r="G38" s="116">
        <v>63.935308641975297</v>
      </c>
      <c r="H38" s="117">
        <v>129.328108425094</v>
      </c>
      <c r="I38" s="118">
        <v>129.57500660389701</v>
      </c>
      <c r="J38" s="117">
        <v>85.784248798374705</v>
      </c>
      <c r="K38" s="118">
        <v>82.844180395061699</v>
      </c>
      <c r="L38" s="115">
        <v>3.74659716147888</v>
      </c>
      <c r="M38" s="116">
        <v>-0.190544600593932</v>
      </c>
      <c r="N38" s="116">
        <v>3.5489136222877402</v>
      </c>
      <c r="O38" s="116">
        <v>3.1960802869821698</v>
      </c>
      <c r="P38" s="116">
        <v>-0.34074074074074001</v>
      </c>
      <c r="Q38" s="116">
        <v>3.3930902378175398</v>
      </c>
      <c r="R38" s="76"/>
    </row>
    <row r="39" spans="1:18" x14ac:dyDescent="0.25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111">
        <v>56.994858919177403</v>
      </c>
      <c r="G39" s="112">
        <v>58.934150444604597</v>
      </c>
      <c r="H39" s="113">
        <v>120.910914506875</v>
      </c>
      <c r="I39" s="114">
        <v>121.424286063818</v>
      </c>
      <c r="J39" s="113">
        <v>68.913005141080802</v>
      </c>
      <c r="K39" s="114">
        <v>71.560371425138101</v>
      </c>
      <c r="L39" s="111">
        <v>-3.2906074165777199</v>
      </c>
      <c r="M39" s="112">
        <v>-0.42279149714234199</v>
      </c>
      <c r="N39" s="112">
        <v>-3.6994865053584398</v>
      </c>
      <c r="O39" s="112">
        <v>-3.2134709361713498</v>
      </c>
      <c r="P39" s="112">
        <v>0.50468637346791601</v>
      </c>
      <c r="Q39" s="112">
        <v>-2.8025282903456001</v>
      </c>
      <c r="R39" s="76"/>
    </row>
    <row r="40" spans="1:18" x14ac:dyDescent="0.25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115">
        <v>58.147566718995201</v>
      </c>
      <c r="G40" s="116">
        <v>60.768396196311102</v>
      </c>
      <c r="H40" s="117">
        <v>138.61493790496701</v>
      </c>
      <c r="I40" s="118">
        <v>142.328034195215</v>
      </c>
      <c r="J40" s="117">
        <v>80.601213500784894</v>
      </c>
      <c r="K40" s="118">
        <v>86.490463718169593</v>
      </c>
      <c r="L40" s="115">
        <v>-4.3128165977087001</v>
      </c>
      <c r="M40" s="116">
        <v>-2.6088298845993698</v>
      </c>
      <c r="N40" s="116">
        <v>-6.80913243403909</v>
      </c>
      <c r="O40" s="116">
        <v>-9.0751175347239492</v>
      </c>
      <c r="P40" s="116">
        <v>-2.4315527474631402</v>
      </c>
      <c r="Q40" s="116">
        <v>-6.63950093469722</v>
      </c>
      <c r="R40" s="76"/>
    </row>
    <row r="41" spans="1:18" x14ac:dyDescent="0.25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111">
        <v>56.065186099115699</v>
      </c>
      <c r="G41" s="112">
        <v>61.618773946360101</v>
      </c>
      <c r="H41" s="113">
        <v>131.33004327972199</v>
      </c>
      <c r="I41" s="114">
        <v>124.611406808642</v>
      </c>
      <c r="J41" s="113">
        <v>73.630433168825803</v>
      </c>
      <c r="K41" s="114">
        <v>76.784021072796904</v>
      </c>
      <c r="L41" s="111">
        <v>-9.0128178338615399</v>
      </c>
      <c r="M41" s="112">
        <v>5.3916705084608498</v>
      </c>
      <c r="N41" s="112">
        <v>-4.1070887665302998</v>
      </c>
      <c r="O41" s="112">
        <v>-0.73920235667026102</v>
      </c>
      <c r="P41" s="112">
        <v>3.5121328224776498</v>
      </c>
      <c r="Q41" s="112">
        <v>-5.8172271447570596</v>
      </c>
      <c r="R41" s="76"/>
    </row>
    <row r="42" spans="1:18" x14ac:dyDescent="0.25">
      <c r="B42" s="19"/>
      <c r="C42" s="45"/>
      <c r="D42" s="46"/>
    </row>
    <row r="43" spans="1:18" x14ac:dyDescent="0.25">
      <c r="B43" s="19"/>
      <c r="C43" s="45"/>
      <c r="D43" s="46"/>
    </row>
    <row r="44" spans="1:18" x14ac:dyDescent="0.25">
      <c r="A44" s="37" t="s">
        <v>50</v>
      </c>
      <c r="B44" s="19" t="s">
        <v>50</v>
      </c>
      <c r="C44" s="45" t="s">
        <v>11</v>
      </c>
      <c r="D44" s="46" t="s">
        <v>12</v>
      </c>
      <c r="F44" s="102">
        <v>60.698780299521303</v>
      </c>
      <c r="G44" s="103">
        <v>63.968481673215599</v>
      </c>
      <c r="H44" s="104">
        <v>126.852197741636</v>
      </c>
      <c r="I44" s="105">
        <v>125.547418942284</v>
      </c>
      <c r="J44" s="104">
        <v>76.997736812310194</v>
      </c>
      <c r="K44" s="105">
        <v>80.310777677290503</v>
      </c>
      <c r="L44" s="102">
        <v>-5.1114256398918601</v>
      </c>
      <c r="M44" s="103">
        <v>1.0392717033486101</v>
      </c>
      <c r="N44" s="103">
        <v>-4.1252755368563498</v>
      </c>
      <c r="O44" s="103">
        <v>-3.1714915568232001</v>
      </c>
      <c r="P44" s="103">
        <v>0.99482317719703095</v>
      </c>
      <c r="Q44" s="103">
        <v>-4.1674521096456703</v>
      </c>
      <c r="R44" s="76"/>
    </row>
    <row r="45" spans="1:18" x14ac:dyDescent="0.25">
      <c r="A45" s="44" t="s">
        <v>51</v>
      </c>
      <c r="B45" s="19" t="s">
        <v>51</v>
      </c>
      <c r="C45" s="45" t="s">
        <v>11</v>
      </c>
      <c r="D45" s="46" t="s">
        <v>12</v>
      </c>
      <c r="F45" s="111">
        <v>59.817565806619697</v>
      </c>
      <c r="G45" s="112">
        <v>66.056815220224095</v>
      </c>
      <c r="H45" s="113">
        <v>123.076698326943</v>
      </c>
      <c r="I45" s="114">
        <v>123.94334845735</v>
      </c>
      <c r="J45" s="83">
        <v>73.621485014334098</v>
      </c>
      <c r="K45" s="84">
        <v>81.873028668230305</v>
      </c>
      <c r="L45" s="111">
        <v>-9.4452773613193397</v>
      </c>
      <c r="M45" s="112">
        <v>-0.69923085118626305</v>
      </c>
      <c r="N45" s="112">
        <v>-10.0784639192151</v>
      </c>
      <c r="O45" s="112">
        <v>-10.0784639192151</v>
      </c>
      <c r="P45" s="112">
        <v>0</v>
      </c>
      <c r="Q45" s="112">
        <v>-9.4452773613193397</v>
      </c>
      <c r="R45" s="76"/>
    </row>
    <row r="46" spans="1:18" x14ac:dyDescent="0.25">
      <c r="A46" s="44" t="s">
        <v>52</v>
      </c>
      <c r="B46" s="19" t="s">
        <v>52</v>
      </c>
      <c r="C46" s="45" t="s">
        <v>11</v>
      </c>
      <c r="D46" s="46" t="s">
        <v>12</v>
      </c>
      <c r="F46" s="115">
        <v>59.9089874857792</v>
      </c>
      <c r="G46" s="116">
        <v>62.195491980927599</v>
      </c>
      <c r="H46" s="117">
        <v>129.52586327383199</v>
      </c>
      <c r="I46" s="118">
        <v>136.40377809527101</v>
      </c>
      <c r="J46" s="117">
        <v>77.597633219567598</v>
      </c>
      <c r="K46" s="118">
        <v>84.837000866926701</v>
      </c>
      <c r="L46" s="115">
        <v>-3.6763186885787098</v>
      </c>
      <c r="M46" s="116">
        <v>-5.0423198810778302</v>
      </c>
      <c r="N46" s="116">
        <v>-8.5332668215305603</v>
      </c>
      <c r="O46" s="116">
        <v>-12.874665730521601</v>
      </c>
      <c r="P46" s="116">
        <v>-4.7464239271781503</v>
      </c>
      <c r="Q46" s="116">
        <v>-8.2482489458828407</v>
      </c>
      <c r="R46" s="76"/>
    </row>
    <row r="47" spans="1:18" x14ac:dyDescent="0.25">
      <c r="A47" s="44" t="s">
        <v>53</v>
      </c>
      <c r="B47" s="19" t="s">
        <v>53</v>
      </c>
      <c r="C47" s="45" t="s">
        <v>11</v>
      </c>
      <c r="D47" s="46" t="s">
        <v>12</v>
      </c>
      <c r="F47" s="111">
        <v>62.988223455874198</v>
      </c>
      <c r="G47" s="112">
        <v>64.244786975802597</v>
      </c>
      <c r="H47" s="113">
        <v>125.036145869999</v>
      </c>
      <c r="I47" s="114">
        <v>128.47652232020599</v>
      </c>
      <c r="J47" s="113">
        <v>78.758046961208095</v>
      </c>
      <c r="K47" s="114">
        <v>82.539468078536302</v>
      </c>
      <c r="L47" s="111">
        <v>-1.9558995820185701</v>
      </c>
      <c r="M47" s="112">
        <v>-2.6778250127540599</v>
      </c>
      <c r="N47" s="112">
        <v>-4.5813490265409902</v>
      </c>
      <c r="O47" s="112">
        <v>-4.0215216309014403</v>
      </c>
      <c r="P47" s="112">
        <v>0.58670646663750203</v>
      </c>
      <c r="Q47" s="112">
        <v>-1.3806685047097</v>
      </c>
      <c r="R47" s="76"/>
    </row>
    <row r="48" spans="1:18" x14ac:dyDescent="0.25">
      <c r="A48" s="44" t="s">
        <v>54</v>
      </c>
      <c r="B48" s="19" t="s">
        <v>54</v>
      </c>
      <c r="C48" s="45" t="s">
        <v>11</v>
      </c>
      <c r="D48" s="46" t="s">
        <v>12</v>
      </c>
      <c r="F48" s="115">
        <v>69.940489727844707</v>
      </c>
      <c r="G48" s="116">
        <v>70.303376927085296</v>
      </c>
      <c r="H48" s="117">
        <v>164.90831869150199</v>
      </c>
      <c r="I48" s="118">
        <v>154.62506429493399</v>
      </c>
      <c r="J48" s="117">
        <v>115.33768569479101</v>
      </c>
      <c r="K48" s="118">
        <v>108.706641775015</v>
      </c>
      <c r="L48" s="115">
        <v>-0.51617321258542403</v>
      </c>
      <c r="M48" s="116">
        <v>6.6504447021306303</v>
      </c>
      <c r="N48" s="116">
        <v>6.099943675475</v>
      </c>
      <c r="O48" s="116">
        <v>6.7269879912449602</v>
      </c>
      <c r="P48" s="116">
        <v>0.590994013802569</v>
      </c>
      <c r="Q48" s="116">
        <v>7.1770248429912795E-2</v>
      </c>
      <c r="R48" s="76"/>
    </row>
    <row r="49" spans="1:18" x14ac:dyDescent="0.25">
      <c r="A49" s="44" t="s">
        <v>55</v>
      </c>
      <c r="B49" s="19" t="s">
        <v>55</v>
      </c>
      <c r="C49" s="45" t="s">
        <v>11</v>
      </c>
      <c r="D49" s="46" t="s">
        <v>12</v>
      </c>
      <c r="F49" s="111">
        <v>58.138187836160498</v>
      </c>
      <c r="G49" s="112">
        <v>59.9324473975636</v>
      </c>
      <c r="H49" s="113">
        <v>115.034944017458</v>
      </c>
      <c r="I49" s="114">
        <v>116.991509636172</v>
      </c>
      <c r="J49" s="113">
        <v>66.879231830092394</v>
      </c>
      <c r="K49" s="114">
        <v>70.115874972314501</v>
      </c>
      <c r="L49" s="111">
        <v>-2.99380325569031</v>
      </c>
      <c r="M49" s="112">
        <v>-1.67239966797405</v>
      </c>
      <c r="N49" s="112">
        <v>-4.6161345679563999</v>
      </c>
      <c r="O49" s="112">
        <v>-4.25963340978016</v>
      </c>
      <c r="P49" s="112">
        <v>0.37375415282391999</v>
      </c>
      <c r="Q49" s="112">
        <v>-2.63123856686191</v>
      </c>
      <c r="R49" s="76"/>
    </row>
    <row r="50" spans="1:18" x14ac:dyDescent="0.25">
      <c r="A50" s="44" t="s">
        <v>56</v>
      </c>
      <c r="B50" s="19" t="s">
        <v>56</v>
      </c>
      <c r="C50" s="45" t="s">
        <v>11</v>
      </c>
      <c r="D50" s="46" t="s">
        <v>12</v>
      </c>
      <c r="F50" s="115">
        <v>60.542748523820997</v>
      </c>
      <c r="G50" s="116">
        <v>63.151643857165297</v>
      </c>
      <c r="H50" s="117">
        <v>108.772974789242</v>
      </c>
      <c r="I50" s="118">
        <v>120.77124360139899</v>
      </c>
      <c r="J50" s="117">
        <v>65.854148588530194</v>
      </c>
      <c r="K50" s="118">
        <v>76.269025641025607</v>
      </c>
      <c r="L50" s="115">
        <v>-4.1311598146914097</v>
      </c>
      <c r="M50" s="116">
        <v>-9.9347066854402097</v>
      </c>
      <c r="N50" s="116">
        <v>-13.6554478898352</v>
      </c>
      <c r="O50" s="116">
        <v>-16.0391931934901</v>
      </c>
      <c r="P50" s="116">
        <v>-2.76073619631901</v>
      </c>
      <c r="Q50" s="116">
        <v>-6.7778455866784499</v>
      </c>
      <c r="R50" s="76"/>
    </row>
    <row r="51" spans="1:18" x14ac:dyDescent="0.25">
      <c r="A51" s="44" t="s">
        <v>57</v>
      </c>
      <c r="B51" s="19" t="s">
        <v>57</v>
      </c>
      <c r="C51" s="45" t="s">
        <v>11</v>
      </c>
      <c r="D51" s="46" t="s">
        <v>12</v>
      </c>
      <c r="F51" s="111">
        <v>59.510935011459402</v>
      </c>
      <c r="G51" s="112">
        <v>60.882262996941797</v>
      </c>
      <c r="H51" s="113">
        <v>143.74921037343501</v>
      </c>
      <c r="I51" s="114">
        <v>147.07498970289001</v>
      </c>
      <c r="J51" s="113">
        <v>85.546499164821498</v>
      </c>
      <c r="K51" s="114">
        <v>89.542582033639107</v>
      </c>
      <c r="L51" s="111">
        <v>-2.2524261056974</v>
      </c>
      <c r="M51" s="112">
        <v>-2.26128136141525</v>
      </c>
      <c r="N51" s="112">
        <v>-4.4627737754048598</v>
      </c>
      <c r="O51" s="112">
        <v>-5.9856722209574702</v>
      </c>
      <c r="P51" s="112">
        <v>-1.5940366972477</v>
      </c>
      <c r="Q51" s="112">
        <v>-3.8105583042419</v>
      </c>
      <c r="R51" s="76"/>
    </row>
    <row r="52" spans="1:18" x14ac:dyDescent="0.25">
      <c r="A52" s="44" t="s">
        <v>58</v>
      </c>
      <c r="B52" s="19" t="s">
        <v>58</v>
      </c>
      <c r="C52" s="45" t="s">
        <v>11</v>
      </c>
      <c r="D52" s="46" t="s">
        <v>12</v>
      </c>
      <c r="F52" s="115">
        <v>54.855727820844002</v>
      </c>
      <c r="G52" s="116">
        <v>59.086946547373202</v>
      </c>
      <c r="H52" s="117">
        <v>95.195149362119693</v>
      </c>
      <c r="I52" s="118">
        <v>94.255489206398494</v>
      </c>
      <c r="J52" s="117">
        <v>52.219992032730403</v>
      </c>
      <c r="K52" s="118">
        <v>55.692690525349803</v>
      </c>
      <c r="L52" s="115">
        <v>-7.1610042044341302</v>
      </c>
      <c r="M52" s="116">
        <v>0.99692884057242503</v>
      </c>
      <c r="N52" s="116">
        <v>-6.23546548005032</v>
      </c>
      <c r="O52" s="116">
        <v>-0.104955652524361</v>
      </c>
      <c r="P52" s="116">
        <v>6.5381968341362597</v>
      </c>
      <c r="Q52" s="116">
        <v>-1.09100792048454</v>
      </c>
      <c r="R52" s="76"/>
    </row>
    <row r="53" spans="1:18" x14ac:dyDescent="0.25">
      <c r="A53" s="44" t="s">
        <v>59</v>
      </c>
      <c r="B53" s="19" t="s">
        <v>59</v>
      </c>
      <c r="C53" s="45" t="s">
        <v>11</v>
      </c>
      <c r="D53" s="46" t="s">
        <v>12</v>
      </c>
      <c r="F53" s="111">
        <v>59.604255514284397</v>
      </c>
      <c r="G53" s="112">
        <v>65.546579031448204</v>
      </c>
      <c r="H53" s="113">
        <v>135.998457750867</v>
      </c>
      <c r="I53" s="114">
        <v>126.89104953832</v>
      </c>
      <c r="J53" s="113">
        <v>81.060868253313103</v>
      </c>
      <c r="K53" s="114">
        <v>83.172742069469095</v>
      </c>
      <c r="L53" s="111">
        <v>-9.0658026779899803</v>
      </c>
      <c r="M53" s="112">
        <v>7.17734485267769</v>
      </c>
      <c r="N53" s="112">
        <v>-2.53914174717492</v>
      </c>
      <c r="O53" s="112">
        <v>-2.99288256335951</v>
      </c>
      <c r="P53" s="112">
        <v>-0.46556209776803997</v>
      </c>
      <c r="Q53" s="112">
        <v>-9.4891578346308592</v>
      </c>
      <c r="R53" s="76"/>
    </row>
    <row r="54" spans="1:18" x14ac:dyDescent="0.25">
      <c r="A54" s="82" t="s">
        <v>66</v>
      </c>
      <c r="B54" s="19" t="s">
        <v>72</v>
      </c>
      <c r="C54" s="45" t="s">
        <v>11</v>
      </c>
      <c r="D54" s="46" t="s">
        <v>12</v>
      </c>
      <c r="F54" s="115">
        <v>68.602314250913494</v>
      </c>
      <c r="G54" s="116">
        <v>63.871295168493702</v>
      </c>
      <c r="H54" s="117">
        <v>331.38086806634402</v>
      </c>
      <c r="I54" s="118">
        <v>339.02860105520699</v>
      </c>
      <c r="J54" s="117">
        <v>227.334944478278</v>
      </c>
      <c r="K54" s="118">
        <v>216.54195848558601</v>
      </c>
      <c r="L54" s="115">
        <v>7.4071131169945597</v>
      </c>
      <c r="M54" s="116">
        <v>-2.2557781157874102</v>
      </c>
      <c r="N54" s="116">
        <v>4.9842469645023701</v>
      </c>
      <c r="O54" s="116">
        <v>4.9842469645023701</v>
      </c>
      <c r="P54" s="116">
        <v>0</v>
      </c>
      <c r="Q54" s="116">
        <v>7.4071131169945597</v>
      </c>
    </row>
    <row r="55" spans="1:18" x14ac:dyDescent="0.25">
      <c r="A55" s="19" t="s">
        <v>67</v>
      </c>
      <c r="B55" t="s">
        <v>73</v>
      </c>
      <c r="C55" s="45" t="s">
        <v>11</v>
      </c>
      <c r="D55" s="46" t="s">
        <v>12</v>
      </c>
      <c r="F55" s="111">
        <v>70.443398654362198</v>
      </c>
      <c r="G55" s="112">
        <v>70.414491143615294</v>
      </c>
      <c r="H55" s="113">
        <v>208.55913895757899</v>
      </c>
      <c r="I55" s="114">
        <v>196.85633545032701</v>
      </c>
      <c r="J55" s="113">
        <v>146.916145685993</v>
      </c>
      <c r="K55" s="114">
        <v>138.61538689131601</v>
      </c>
      <c r="L55" s="111">
        <v>4.1053354611274399E-2</v>
      </c>
      <c r="M55" s="112">
        <v>5.9448447419694901</v>
      </c>
      <c r="N55" s="112">
        <v>5.9883386547737798</v>
      </c>
      <c r="O55" s="112">
        <v>6.7497434945821899</v>
      </c>
      <c r="P55" s="112">
        <v>0.71838548416959802</v>
      </c>
      <c r="Q55" s="112">
        <v>0.759733760121164</v>
      </c>
    </row>
    <row r="56" spans="1:18" x14ac:dyDescent="0.25">
      <c r="A56" s="82" t="s">
        <v>68</v>
      </c>
      <c r="B56" t="s">
        <v>74</v>
      </c>
      <c r="C56" s="45" t="s">
        <v>11</v>
      </c>
      <c r="D56" s="46" t="s">
        <v>12</v>
      </c>
      <c r="F56" s="115">
        <v>68.793565416604395</v>
      </c>
      <c r="G56" s="116">
        <v>70.8873410658057</v>
      </c>
      <c r="H56" s="117">
        <v>159.01331626735799</v>
      </c>
      <c r="I56" s="118">
        <v>156.450749960992</v>
      </c>
      <c r="J56" s="117">
        <v>109.390929747497</v>
      </c>
      <c r="K56" s="118">
        <v>110.903776724859</v>
      </c>
      <c r="L56" s="115">
        <v>-2.9536665047961601</v>
      </c>
      <c r="M56" s="116">
        <v>1.6379380137233199</v>
      </c>
      <c r="N56" s="116">
        <v>-1.3641077175534999</v>
      </c>
      <c r="O56" s="116">
        <v>-1.32577617983761</v>
      </c>
      <c r="P56" s="116">
        <v>3.8861652517039297E-2</v>
      </c>
      <c r="Q56" s="116">
        <v>-2.9159526958927202</v>
      </c>
    </row>
    <row r="57" spans="1:18" x14ac:dyDescent="0.25">
      <c r="A57" s="19" t="s">
        <v>69</v>
      </c>
      <c r="B57" t="s">
        <v>75</v>
      </c>
      <c r="C57" s="45" t="s">
        <v>11</v>
      </c>
      <c r="D57" s="46" t="s">
        <v>12</v>
      </c>
      <c r="F57" s="111">
        <v>65.868283686541801</v>
      </c>
      <c r="G57" s="112">
        <v>68.849901069451704</v>
      </c>
      <c r="H57" s="113">
        <v>129.19462652948701</v>
      </c>
      <c r="I57" s="114">
        <v>129.49170015193499</v>
      </c>
      <c r="J57" s="113">
        <v>85.0982831102109</v>
      </c>
      <c r="K57" s="114">
        <v>89.154907447758802</v>
      </c>
      <c r="L57" s="111">
        <v>-4.3306051811203297</v>
      </c>
      <c r="M57" s="112">
        <v>-0.22941518421632701</v>
      </c>
      <c r="N57" s="112">
        <v>-4.5500852994827001</v>
      </c>
      <c r="O57" s="112">
        <v>-3.2137339002393599</v>
      </c>
      <c r="P57" s="112">
        <v>1.40005510055851</v>
      </c>
      <c r="Q57" s="112">
        <v>-2.9911809392851301</v>
      </c>
    </row>
    <row r="58" spans="1:18" x14ac:dyDescent="0.25">
      <c r="A58" s="82" t="s">
        <v>70</v>
      </c>
      <c r="B58" t="s">
        <v>76</v>
      </c>
      <c r="C58" s="45" t="s">
        <v>11</v>
      </c>
      <c r="D58" s="46" t="s">
        <v>12</v>
      </c>
      <c r="F58" s="115">
        <v>60.928722718482298</v>
      </c>
      <c r="G58" s="116">
        <v>62.126431473956401</v>
      </c>
      <c r="H58" s="117">
        <v>93.033182417028698</v>
      </c>
      <c r="I58" s="118">
        <v>93.480071774898803</v>
      </c>
      <c r="J58" s="117">
        <v>56.683929751051302</v>
      </c>
      <c r="K58" s="118">
        <v>58.075832733037799</v>
      </c>
      <c r="L58" s="115">
        <v>-1.92785699590057</v>
      </c>
      <c r="M58" s="116">
        <v>-0.47805842398815002</v>
      </c>
      <c r="N58" s="116">
        <v>-2.3966991371173698</v>
      </c>
      <c r="O58" s="116">
        <v>-2.1172659706277699</v>
      </c>
      <c r="P58" s="116">
        <v>0.28629479128186103</v>
      </c>
      <c r="Q58" s="116">
        <v>-1.6470815587813299</v>
      </c>
    </row>
    <row r="59" spans="1:18" x14ac:dyDescent="0.25">
      <c r="A59" s="19" t="s">
        <v>71</v>
      </c>
      <c r="B59" t="s">
        <v>77</v>
      </c>
      <c r="C59" s="45" t="s">
        <v>11</v>
      </c>
      <c r="D59" s="46" t="s">
        <v>12</v>
      </c>
      <c r="F59" s="111">
        <v>53.149949844664498</v>
      </c>
      <c r="G59" s="112">
        <v>55.411618876073703</v>
      </c>
      <c r="H59" s="113">
        <v>69.386587627462404</v>
      </c>
      <c r="I59" s="114">
        <v>71.435484527181998</v>
      </c>
      <c r="J59" s="113">
        <v>36.878936522920498</v>
      </c>
      <c r="K59" s="114">
        <v>39.583558428478703</v>
      </c>
      <c r="L59" s="111">
        <v>-4.0815790573946602</v>
      </c>
      <c r="M59" s="112">
        <v>-2.8681780676380799</v>
      </c>
      <c r="N59" s="112">
        <v>-6.8326901696952298</v>
      </c>
      <c r="O59" s="112">
        <v>-7.3577899084326104</v>
      </c>
      <c r="P59" s="112">
        <v>-0.563609424479242</v>
      </c>
      <c r="Q59" s="112">
        <v>-4.6221843176388502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9"/>
  <sheetViews>
    <sheetView workbookViewId="0">
      <selection activeCell="F6" sqref="F6:Q6"/>
    </sheetView>
  </sheetViews>
  <sheetFormatPr defaultColWidth="8.81640625" defaultRowHeight="12.5" x14ac:dyDescent="0.25"/>
  <cols>
    <col min="1" max="1" width="33" customWidth="1"/>
    <col min="2" max="2" width="21.7265625" customWidth="1"/>
    <col min="12" max="12" width="12.1796875" customWidth="1"/>
  </cols>
  <sheetData>
    <row r="1" spans="1:18" ht="25" x14ac:dyDescent="0.5">
      <c r="A1" s="47" t="s">
        <v>83</v>
      </c>
      <c r="B1" s="74" t="s">
        <v>60</v>
      </c>
      <c r="D1" s="50"/>
      <c r="E1" s="1"/>
      <c r="F1" s="95" t="s">
        <v>84</v>
      </c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8" ht="25" x14ac:dyDescent="0.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31"/>
      <c r="C6" s="96" t="s">
        <v>0</v>
      </c>
      <c r="D6" s="97"/>
      <c r="E6" s="32"/>
      <c r="F6" s="95" t="s">
        <v>84</v>
      </c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8" ht="13" x14ac:dyDescent="0.3">
      <c r="A7" s="4"/>
      <c r="B7" s="33"/>
      <c r="C7" s="3"/>
      <c r="D7" s="17"/>
      <c r="E7" s="34"/>
      <c r="F7" s="98" t="s">
        <v>1</v>
      </c>
      <c r="G7" s="99"/>
      <c r="H7" s="98" t="s">
        <v>2</v>
      </c>
      <c r="I7" s="99"/>
      <c r="J7" s="98" t="s">
        <v>3</v>
      </c>
      <c r="K7" s="99"/>
      <c r="L7" s="67" t="s">
        <v>79</v>
      </c>
      <c r="M7" s="68"/>
      <c r="N7" s="68"/>
      <c r="O7" s="68"/>
      <c r="P7" s="68"/>
      <c r="Q7" s="69"/>
    </row>
    <row r="8" spans="1:18" x14ac:dyDescent="0.25">
      <c r="A8" s="6"/>
      <c r="B8" s="35"/>
      <c r="C8" s="5" t="s">
        <v>4</v>
      </c>
      <c r="D8" s="5" t="s">
        <v>5</v>
      </c>
      <c r="E8" s="36"/>
      <c r="F8" s="5">
        <v>2024</v>
      </c>
      <c r="G8" s="70">
        <v>2023</v>
      </c>
      <c r="H8" s="5">
        <v>2024</v>
      </c>
      <c r="I8" s="70">
        <v>2023</v>
      </c>
      <c r="J8" s="5">
        <v>2024</v>
      </c>
      <c r="K8" s="70">
        <v>2023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5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102">
        <v>64.023243453403694</v>
      </c>
      <c r="G9" s="103">
        <v>64.314562936769306</v>
      </c>
      <c r="H9" s="104">
        <v>158.728163392196</v>
      </c>
      <c r="I9" s="105">
        <v>156.154148185493</v>
      </c>
      <c r="J9" s="104">
        <v>101.622918477702</v>
      </c>
      <c r="K9" s="105">
        <v>100.429857913135</v>
      </c>
      <c r="L9" s="102">
        <v>-0.45296037174669201</v>
      </c>
      <c r="M9" s="103">
        <v>1.6483809342323601</v>
      </c>
      <c r="N9" s="103">
        <v>1.18795405007817</v>
      </c>
      <c r="O9" s="103">
        <v>1.68378922507549</v>
      </c>
      <c r="P9" s="103">
        <v>0.49001403344109901</v>
      </c>
      <c r="Q9" s="103">
        <v>3.4834092306921298E-2</v>
      </c>
      <c r="R9" s="76"/>
    </row>
    <row r="10" spans="1:18" x14ac:dyDescent="0.25">
      <c r="A10" s="40"/>
      <c r="B10" s="19"/>
      <c r="C10" s="41"/>
      <c r="D10" s="42"/>
      <c r="E10" s="1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75"/>
    </row>
    <row r="11" spans="1:18" x14ac:dyDescent="0.25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102">
        <v>63.251620156107897</v>
      </c>
      <c r="G11" s="103">
        <v>63.283596363633201</v>
      </c>
      <c r="H11" s="104">
        <v>133.90680288082299</v>
      </c>
      <c r="I11" s="105">
        <v>130.89195079312401</v>
      </c>
      <c r="J11" s="104">
        <v>84.698222321366302</v>
      </c>
      <c r="K11" s="105">
        <v>82.833133812406501</v>
      </c>
      <c r="L11" s="102">
        <v>-5.0528429739644699E-2</v>
      </c>
      <c r="M11" s="103">
        <v>2.3033135876041801</v>
      </c>
      <c r="N11" s="103">
        <v>2.2516213296767398</v>
      </c>
      <c r="O11" s="103">
        <v>2.9156106393472201</v>
      </c>
      <c r="P11" s="103">
        <v>0.649368001246315</v>
      </c>
      <c r="Q11" s="103">
        <v>0.59851145605240896</v>
      </c>
      <c r="R11" s="76"/>
    </row>
    <row r="12" spans="1:18" x14ac:dyDescent="0.25">
      <c r="A12" s="40"/>
      <c r="B12" s="19"/>
      <c r="C12" s="41"/>
      <c r="D12" s="42"/>
      <c r="E12" s="1"/>
      <c r="F12" s="107"/>
      <c r="G12" s="107"/>
      <c r="H12" s="108"/>
      <c r="I12" s="108"/>
      <c r="J12" s="108"/>
      <c r="K12" s="108"/>
      <c r="L12" s="107"/>
      <c r="M12" s="107"/>
      <c r="N12" s="107"/>
      <c r="O12" s="107"/>
      <c r="P12" s="107"/>
      <c r="Q12" s="107"/>
      <c r="R12" s="75"/>
    </row>
    <row r="13" spans="1:18" ht="13" x14ac:dyDescent="0.3">
      <c r="A13" s="43" t="s">
        <v>14</v>
      </c>
      <c r="B13" s="19"/>
      <c r="C13" s="7"/>
      <c r="D13" s="18"/>
      <c r="E13" s="1"/>
      <c r="F13" s="109"/>
      <c r="G13" s="109"/>
      <c r="H13" s="110"/>
      <c r="I13" s="110"/>
      <c r="J13" s="110"/>
      <c r="K13" s="110"/>
      <c r="L13" s="109"/>
      <c r="M13" s="109"/>
      <c r="N13" s="109"/>
      <c r="O13" s="109"/>
      <c r="P13" s="109"/>
      <c r="Q13" s="109"/>
      <c r="R13" s="75"/>
    </row>
    <row r="14" spans="1:18" x14ac:dyDescent="0.25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102">
        <v>63.444191951915897</v>
      </c>
      <c r="G14" s="103">
        <v>63.958685090857301</v>
      </c>
      <c r="H14" s="104">
        <v>134.36428861510299</v>
      </c>
      <c r="I14" s="105">
        <v>134.62518327023099</v>
      </c>
      <c r="J14" s="104">
        <v>85.246337183792605</v>
      </c>
      <c r="K14" s="105">
        <v>86.104497020797098</v>
      </c>
      <c r="L14" s="102">
        <v>-0.80441481592455699</v>
      </c>
      <c r="M14" s="103">
        <v>-0.19379335187582</v>
      </c>
      <c r="N14" s="103">
        <v>-0.99664926536561105</v>
      </c>
      <c r="O14" s="103">
        <v>-0.422662934159237</v>
      </c>
      <c r="P14" s="103">
        <v>0.57976455033816898</v>
      </c>
      <c r="Q14" s="103">
        <v>-0.22931397752678601</v>
      </c>
      <c r="R14" s="76"/>
    </row>
    <row r="15" spans="1:18" x14ac:dyDescent="0.25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111">
        <v>62.329186884433597</v>
      </c>
      <c r="G15" s="112">
        <v>64.043770133272702</v>
      </c>
      <c r="H15" s="113">
        <v>114.085423719858</v>
      </c>
      <c r="I15" s="114">
        <v>110.236863305973</v>
      </c>
      <c r="J15" s="113">
        <v>71.1085169582487</v>
      </c>
      <c r="K15" s="114">
        <v>70.599843337807599</v>
      </c>
      <c r="L15" s="111">
        <v>-2.6772053632556099</v>
      </c>
      <c r="M15" s="112">
        <v>3.4911737312439399</v>
      </c>
      <c r="N15" s="112">
        <v>0.72050247761489605</v>
      </c>
      <c r="O15" s="112">
        <v>1.90890847793899</v>
      </c>
      <c r="P15" s="112">
        <v>1.1799047573141499</v>
      </c>
      <c r="Q15" s="112">
        <v>-1.5288890793855801</v>
      </c>
      <c r="R15" s="76"/>
    </row>
    <row r="16" spans="1:18" x14ac:dyDescent="0.25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115">
        <v>57.133153465655802</v>
      </c>
      <c r="G16" s="116">
        <v>57.195842703854801</v>
      </c>
      <c r="H16" s="117">
        <v>121.013294287652</v>
      </c>
      <c r="I16" s="118">
        <v>119.11168780462999</v>
      </c>
      <c r="J16" s="117">
        <v>69.138711139210201</v>
      </c>
      <c r="K16" s="118">
        <v>68.126933598643006</v>
      </c>
      <c r="L16" s="115">
        <v>-0.109604536336046</v>
      </c>
      <c r="M16" s="116">
        <v>1.5964902505129099</v>
      </c>
      <c r="N16" s="116">
        <v>1.48513588844014</v>
      </c>
      <c r="O16" s="116">
        <v>1.5636848286282701</v>
      </c>
      <c r="P16" s="116">
        <v>7.7399453132214205E-2</v>
      </c>
      <c r="Q16" s="116">
        <v>-3.2289916515564503E-2</v>
      </c>
      <c r="R16" s="76"/>
    </row>
    <row r="17" spans="1:18" x14ac:dyDescent="0.25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111">
        <v>69.103948584905496</v>
      </c>
      <c r="G17" s="112">
        <v>68.101482502090306</v>
      </c>
      <c r="H17" s="113">
        <v>184.973062940609</v>
      </c>
      <c r="I17" s="114">
        <v>179.207674773577</v>
      </c>
      <c r="J17" s="113">
        <v>127.82369031040299</v>
      </c>
      <c r="K17" s="114">
        <v>122.043083278331</v>
      </c>
      <c r="L17" s="111">
        <v>1.4720180031094501</v>
      </c>
      <c r="M17" s="112">
        <v>3.2171547196938701</v>
      </c>
      <c r="N17" s="112">
        <v>4.7365298194651002</v>
      </c>
      <c r="O17" s="112">
        <v>5.6356644455056397</v>
      </c>
      <c r="P17" s="112">
        <v>0.85847280561078798</v>
      </c>
      <c r="Q17" s="112">
        <v>2.34312768297062</v>
      </c>
      <c r="R17" s="76"/>
    </row>
    <row r="18" spans="1:18" x14ac:dyDescent="0.25">
      <c r="A18" s="40"/>
      <c r="B18" s="19"/>
      <c r="C18" s="41"/>
      <c r="D18" s="42"/>
      <c r="E18" s="1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75"/>
    </row>
    <row r="19" spans="1:18" ht="13" x14ac:dyDescent="0.3">
      <c r="A19" s="43" t="s">
        <v>19</v>
      </c>
      <c r="B19" s="19"/>
      <c r="C19" s="7"/>
      <c r="D19" s="18"/>
      <c r="E19" s="1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75"/>
    </row>
    <row r="20" spans="1:18" x14ac:dyDescent="0.25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102">
        <v>74.192080746163697</v>
      </c>
      <c r="G20" s="103">
        <v>72.685912488111796</v>
      </c>
      <c r="H20" s="104">
        <v>195.50939768807399</v>
      </c>
      <c r="I20" s="105">
        <v>187.51197368037799</v>
      </c>
      <c r="J20" s="104">
        <v>145.05249019907399</v>
      </c>
      <c r="K20" s="105">
        <v>136.294789094051</v>
      </c>
      <c r="L20" s="102">
        <v>2.0721597989132499</v>
      </c>
      <c r="M20" s="103">
        <v>4.2650204414824904</v>
      </c>
      <c r="N20" s="103">
        <v>6.4255582793995796</v>
      </c>
      <c r="O20" s="103">
        <v>6.37108818237781</v>
      </c>
      <c r="P20" s="103">
        <v>-5.11814059539775E-2</v>
      </c>
      <c r="Q20" s="103">
        <v>2.01991783244058</v>
      </c>
      <c r="R20" s="76"/>
    </row>
    <row r="21" spans="1:18" x14ac:dyDescent="0.25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111">
        <v>62.657864893425</v>
      </c>
      <c r="G21" s="112">
        <v>63.898906303343999</v>
      </c>
      <c r="H21" s="113">
        <v>143.86045407100801</v>
      </c>
      <c r="I21" s="114">
        <v>134.72558511339699</v>
      </c>
      <c r="J21" s="113">
        <v>90.139888946880006</v>
      </c>
      <c r="K21" s="114">
        <v>86.088175398241603</v>
      </c>
      <c r="L21" s="111">
        <v>-1.9421950729914199</v>
      </c>
      <c r="M21" s="112">
        <v>6.7803520392375303</v>
      </c>
      <c r="N21" s="112">
        <v>4.7064693030085598</v>
      </c>
      <c r="O21" s="112">
        <v>10.1688621822582</v>
      </c>
      <c r="P21" s="112">
        <v>5.2168628315048498</v>
      </c>
      <c r="Q21" s="112">
        <v>3.1733461056352201</v>
      </c>
      <c r="R21" s="76"/>
    </row>
    <row r="22" spans="1:18" x14ac:dyDescent="0.25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115">
        <v>66.7201482843723</v>
      </c>
      <c r="G22" s="116">
        <v>67.677016540036007</v>
      </c>
      <c r="H22" s="117">
        <v>158.58426325506801</v>
      </c>
      <c r="I22" s="118">
        <v>154.14042496537999</v>
      </c>
      <c r="J22" s="117">
        <v>105.807655599461</v>
      </c>
      <c r="K22" s="118">
        <v>104.317640898702</v>
      </c>
      <c r="L22" s="115">
        <v>-1.41387476071386</v>
      </c>
      <c r="M22" s="116">
        <v>2.88298043208701</v>
      </c>
      <c r="N22" s="116">
        <v>1.4283439386875501</v>
      </c>
      <c r="O22" s="116">
        <v>1.5352863002007799</v>
      </c>
      <c r="P22" s="116">
        <v>0.105436367548183</v>
      </c>
      <c r="Q22" s="116">
        <v>-1.3099291313550601</v>
      </c>
      <c r="R22" s="76"/>
    </row>
    <row r="23" spans="1:18" x14ac:dyDescent="0.25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111">
        <v>69.377621786126696</v>
      </c>
      <c r="G23" s="112">
        <v>65.785488643904799</v>
      </c>
      <c r="H23" s="113">
        <v>160.63658513444099</v>
      </c>
      <c r="I23" s="114">
        <v>156.068855143148</v>
      </c>
      <c r="J23" s="113">
        <v>111.44584248472199</v>
      </c>
      <c r="K23" s="114">
        <v>102.670658976867</v>
      </c>
      <c r="L23" s="111">
        <v>5.4603731252435299</v>
      </c>
      <c r="M23" s="112">
        <v>2.92674024365986</v>
      </c>
      <c r="N23" s="112">
        <v>8.5469243066138993</v>
      </c>
      <c r="O23" s="112">
        <v>9.7127963647678595</v>
      </c>
      <c r="P23" s="112">
        <v>1.07407194225117</v>
      </c>
      <c r="Q23" s="112">
        <v>6.5930934031751702</v>
      </c>
      <c r="R23" s="76"/>
    </row>
    <row r="24" spans="1:18" x14ac:dyDescent="0.25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115">
        <v>62.353096412881001</v>
      </c>
      <c r="G24" s="116">
        <v>64.844236712854197</v>
      </c>
      <c r="H24" s="117">
        <v>102.207662048054</v>
      </c>
      <c r="I24" s="118">
        <v>99.304197571309203</v>
      </c>
      <c r="J24" s="117">
        <v>63.729642058175202</v>
      </c>
      <c r="K24" s="118">
        <v>64.393048938940197</v>
      </c>
      <c r="L24" s="115">
        <v>-3.8417296991320802</v>
      </c>
      <c r="M24" s="116">
        <v>2.92380840664929</v>
      </c>
      <c r="N24" s="116">
        <v>-1.03024610838675</v>
      </c>
      <c r="O24" s="116">
        <v>-0.82188954474823805</v>
      </c>
      <c r="P24" s="116">
        <v>0.210525494351231</v>
      </c>
      <c r="Q24" s="116">
        <v>-3.6392920252215801</v>
      </c>
      <c r="R24" s="76"/>
    </row>
    <row r="25" spans="1:18" x14ac:dyDescent="0.25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111">
        <v>73.885202257427594</v>
      </c>
      <c r="G25" s="112">
        <v>70.020389400013698</v>
      </c>
      <c r="H25" s="113">
        <v>130.620746612452</v>
      </c>
      <c r="I25" s="114">
        <v>127.993977817179</v>
      </c>
      <c r="J25" s="113">
        <v>96.509402824772707</v>
      </c>
      <c r="K25" s="114">
        <v>89.621881676155994</v>
      </c>
      <c r="L25" s="111">
        <v>5.5195535051010696</v>
      </c>
      <c r="M25" s="112">
        <v>2.0522596766432599</v>
      </c>
      <c r="N25" s="112">
        <v>7.6850887526602696</v>
      </c>
      <c r="O25" s="112">
        <v>7.6850887526602696</v>
      </c>
      <c r="P25" s="112">
        <v>0</v>
      </c>
      <c r="Q25" s="112">
        <v>5.5195535051010696</v>
      </c>
      <c r="R25" s="76"/>
    </row>
    <row r="26" spans="1:18" x14ac:dyDescent="0.25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115">
        <v>51.278153182837897</v>
      </c>
      <c r="G26" s="116">
        <v>52.118996280178102</v>
      </c>
      <c r="H26" s="117">
        <v>138.533820111186</v>
      </c>
      <c r="I26" s="118">
        <v>144.154039044255</v>
      </c>
      <c r="J26" s="117">
        <v>71.037584486651397</v>
      </c>
      <c r="K26" s="118">
        <v>75.131638247202005</v>
      </c>
      <c r="L26" s="115">
        <v>-1.61331406464546</v>
      </c>
      <c r="M26" s="116">
        <v>-3.8987592510976601</v>
      </c>
      <c r="N26" s="116">
        <v>-5.4491740843984999</v>
      </c>
      <c r="O26" s="116">
        <v>-6.2421105927402696</v>
      </c>
      <c r="P26" s="116">
        <v>-0.83863520034142303</v>
      </c>
      <c r="Q26" s="116">
        <v>-2.43841944534871</v>
      </c>
      <c r="R26" s="76"/>
    </row>
    <row r="27" spans="1:18" x14ac:dyDescent="0.25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111">
        <v>64.550973572028596</v>
      </c>
      <c r="G27" s="112">
        <v>62.992306029385901</v>
      </c>
      <c r="H27" s="113">
        <v>170.88950824332201</v>
      </c>
      <c r="I27" s="114">
        <v>174.99283320818901</v>
      </c>
      <c r="J27" s="113">
        <v>110.310841303516</v>
      </c>
      <c r="K27" s="114">
        <v>110.232021023995</v>
      </c>
      <c r="L27" s="111">
        <v>2.4743776516382998</v>
      </c>
      <c r="M27" s="112">
        <v>-2.3448531517778299</v>
      </c>
      <c r="N27" s="112">
        <v>7.1503977509146097E-2</v>
      </c>
      <c r="O27" s="112">
        <v>0.95798138480946604</v>
      </c>
      <c r="P27" s="112">
        <v>0.88584399361036203</v>
      </c>
      <c r="Q27" s="112">
        <v>3.38214077105494</v>
      </c>
      <c r="R27" s="76"/>
    </row>
    <row r="28" spans="1:18" x14ac:dyDescent="0.25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115">
        <v>67.670571899455297</v>
      </c>
      <c r="G28" s="116">
        <v>70.109433182828099</v>
      </c>
      <c r="H28" s="117">
        <v>125.05797905461201</v>
      </c>
      <c r="I28" s="118">
        <v>120.04846493322999</v>
      </c>
      <c r="J28" s="117">
        <v>84.627449632157493</v>
      </c>
      <c r="K28" s="118">
        <v>84.165298309374094</v>
      </c>
      <c r="L28" s="115">
        <v>-3.4786492668009901</v>
      </c>
      <c r="M28" s="116">
        <v>4.1729097695406203</v>
      </c>
      <c r="N28" s="116">
        <v>0.54909960763723897</v>
      </c>
      <c r="O28" s="116">
        <v>0.45877940084715602</v>
      </c>
      <c r="P28" s="116">
        <v>-8.98269672652771E-2</v>
      </c>
      <c r="Q28" s="116">
        <v>-3.5653514689281001</v>
      </c>
      <c r="R28" s="76"/>
    </row>
    <row r="29" spans="1:18" x14ac:dyDescent="0.25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111">
        <v>65.316733926649704</v>
      </c>
      <c r="G29" s="112">
        <v>65.961311152514696</v>
      </c>
      <c r="H29" s="113">
        <v>99.017236389566804</v>
      </c>
      <c r="I29" s="114">
        <v>96.968678287509604</v>
      </c>
      <c r="J29" s="113">
        <v>64.674824834095205</v>
      </c>
      <c r="K29" s="114">
        <v>63.961811605705201</v>
      </c>
      <c r="L29" s="111">
        <v>-0.97720499274883199</v>
      </c>
      <c r="M29" s="112">
        <v>2.1125977359238002</v>
      </c>
      <c r="N29" s="112">
        <v>1.11474833262282</v>
      </c>
      <c r="O29" s="112">
        <v>2.4935804790057299</v>
      </c>
      <c r="P29" s="112">
        <v>1.36363109152698</v>
      </c>
      <c r="Q29" s="112">
        <v>0.37310062766907198</v>
      </c>
      <c r="R29" s="76"/>
    </row>
    <row r="30" spans="1:18" x14ac:dyDescent="0.25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115">
        <v>70.608789319021398</v>
      </c>
      <c r="G30" s="116">
        <v>73.478554229196106</v>
      </c>
      <c r="H30" s="117">
        <v>105.57882269448601</v>
      </c>
      <c r="I30" s="118">
        <v>104.086665130772</v>
      </c>
      <c r="J30" s="117">
        <v>74.547928481853404</v>
      </c>
      <c r="K30" s="118">
        <v>76.481376683476199</v>
      </c>
      <c r="L30" s="115">
        <v>-3.90558162211964</v>
      </c>
      <c r="M30" s="116">
        <v>1.43357226580375</v>
      </c>
      <c r="N30" s="116">
        <v>-2.5279986912689201</v>
      </c>
      <c r="O30" s="116">
        <v>-1.0381110724938001</v>
      </c>
      <c r="P30" s="116">
        <v>1.52852880701204</v>
      </c>
      <c r="Q30" s="116">
        <v>-2.4367507552830601</v>
      </c>
      <c r="R30" s="76"/>
    </row>
    <row r="31" spans="1:18" x14ac:dyDescent="0.25">
      <c r="A31" s="19" t="s">
        <v>64</v>
      </c>
      <c r="B31" s="19" t="s">
        <v>64</v>
      </c>
      <c r="C31" s="45" t="s">
        <v>11</v>
      </c>
      <c r="D31" s="46" t="s">
        <v>12</v>
      </c>
      <c r="E31" s="19"/>
      <c r="F31" s="111">
        <v>61.640547188558799</v>
      </c>
      <c r="G31" s="112">
        <v>59.807979497601202</v>
      </c>
      <c r="H31" s="113">
        <v>177.925016888062</v>
      </c>
      <c r="I31" s="114">
        <v>172.85930684815401</v>
      </c>
      <c r="J31" s="113">
        <v>109.673953995137</v>
      </c>
      <c r="K31" s="114">
        <v>103.383658799439</v>
      </c>
      <c r="L31" s="111">
        <v>3.0640856058865902</v>
      </c>
      <c r="M31" s="112">
        <v>2.9305393688510502</v>
      </c>
      <c r="N31" s="112">
        <v>6.0844192097134497</v>
      </c>
      <c r="O31" s="112">
        <v>6.0844192097134497</v>
      </c>
      <c r="P31" s="112">
        <v>0</v>
      </c>
      <c r="Q31" s="112">
        <v>3.0640856058865902</v>
      </c>
      <c r="R31" s="76"/>
    </row>
    <row r="32" spans="1:18" x14ac:dyDescent="0.25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115">
        <v>62.302083543878801</v>
      </c>
      <c r="G32" s="116">
        <v>64.769892772317505</v>
      </c>
      <c r="H32" s="117">
        <v>111.497335022695</v>
      </c>
      <c r="I32" s="118">
        <v>110.757886666313</v>
      </c>
      <c r="J32" s="117">
        <v>69.465162815038298</v>
      </c>
      <c r="K32" s="118">
        <v>71.7377644306561</v>
      </c>
      <c r="L32" s="115">
        <v>-3.81011782297321</v>
      </c>
      <c r="M32" s="116">
        <v>0.667625916888547</v>
      </c>
      <c r="N32" s="116">
        <v>-3.16792924013482</v>
      </c>
      <c r="O32" s="116">
        <v>-0.45427942902230001</v>
      </c>
      <c r="P32" s="116">
        <v>2.8024287716020502</v>
      </c>
      <c r="Q32" s="116">
        <v>-1.1144648894740901</v>
      </c>
      <c r="R32" s="76"/>
    </row>
    <row r="33" spans="1:18" x14ac:dyDescent="0.25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111">
        <v>58.831885654209103</v>
      </c>
      <c r="G33" s="112">
        <v>62.375257620132302</v>
      </c>
      <c r="H33" s="113">
        <v>96.321324523725906</v>
      </c>
      <c r="I33" s="114">
        <v>92.738878488526595</v>
      </c>
      <c r="J33" s="113">
        <v>56.667651504418103</v>
      </c>
      <c r="K33" s="114">
        <v>57.846114371239899</v>
      </c>
      <c r="L33" s="111">
        <v>-5.6807331963300003</v>
      </c>
      <c r="M33" s="112">
        <v>3.8629387087557698</v>
      </c>
      <c r="N33" s="112">
        <v>-2.0372377291563999</v>
      </c>
      <c r="O33" s="112">
        <v>-2.0372377291563999</v>
      </c>
      <c r="P33" s="112">
        <v>0</v>
      </c>
      <c r="Q33" s="112">
        <v>-5.6807331963300003</v>
      </c>
      <c r="R33" s="76"/>
    </row>
    <row r="34" spans="1:18" x14ac:dyDescent="0.25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115">
        <v>64.813629802373399</v>
      </c>
      <c r="G34" s="116">
        <v>66.696797018720602</v>
      </c>
      <c r="H34" s="117">
        <v>95.608001240251596</v>
      </c>
      <c r="I34" s="118">
        <v>90.267577307930694</v>
      </c>
      <c r="J34" s="117">
        <v>61.967015985305302</v>
      </c>
      <c r="K34" s="118">
        <v>60.205582810787199</v>
      </c>
      <c r="L34" s="115">
        <v>-2.8234747402016498</v>
      </c>
      <c r="M34" s="116">
        <v>5.9162149817126899</v>
      </c>
      <c r="N34" s="116">
        <v>2.9256974059263499</v>
      </c>
      <c r="O34" s="116">
        <v>3.5572339937228201</v>
      </c>
      <c r="P34" s="116">
        <v>0.61358494886438697</v>
      </c>
      <c r="Q34" s="116">
        <v>-2.2272142073781298</v>
      </c>
      <c r="R34" s="76"/>
    </row>
    <row r="35" spans="1:18" x14ac:dyDescent="0.25">
      <c r="A35" s="44" t="s">
        <v>17</v>
      </c>
      <c r="B35" s="44" t="s">
        <v>46</v>
      </c>
      <c r="C35" s="45" t="s">
        <v>11</v>
      </c>
      <c r="D35" s="46" t="s">
        <v>12</v>
      </c>
      <c r="E35" s="19"/>
      <c r="F35" s="111">
        <v>55.6417884909715</v>
      </c>
      <c r="G35" s="112">
        <v>55.119971897882301</v>
      </c>
      <c r="H35" s="113">
        <v>119.078579500022</v>
      </c>
      <c r="I35" s="114">
        <v>116.029015913284</v>
      </c>
      <c r="J35" s="113">
        <v>66.257451343456097</v>
      </c>
      <c r="K35" s="114">
        <v>63.955160964791801</v>
      </c>
      <c r="L35" s="111">
        <v>0.94669241496702095</v>
      </c>
      <c r="M35" s="112">
        <v>2.62827669676834</v>
      </c>
      <c r="N35" s="112">
        <v>3.59985080786802</v>
      </c>
      <c r="O35" s="112">
        <v>3.2185594668636801</v>
      </c>
      <c r="P35" s="112">
        <v>-0.36804236495616299</v>
      </c>
      <c r="Q35" s="112">
        <v>0.57516582085795198</v>
      </c>
      <c r="R35" s="76"/>
    </row>
    <row r="36" spans="1:18" x14ac:dyDescent="0.25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115">
        <v>61.302422785030501</v>
      </c>
      <c r="G36" s="116">
        <v>61.396162050896898</v>
      </c>
      <c r="H36" s="117">
        <v>108.86849037904599</v>
      </c>
      <c r="I36" s="118">
        <v>108.247112661879</v>
      </c>
      <c r="J36" s="117">
        <v>66.739022251843707</v>
      </c>
      <c r="K36" s="118">
        <v>66.459572705304396</v>
      </c>
      <c r="L36" s="115">
        <v>-0.15267935769122801</v>
      </c>
      <c r="M36" s="116">
        <v>0.574036297031294</v>
      </c>
      <c r="N36" s="116">
        <v>0.42048050440884299</v>
      </c>
      <c r="O36" s="116">
        <v>0.160236045185397</v>
      </c>
      <c r="P36" s="116">
        <v>-0.25915476396472698</v>
      </c>
      <c r="Q36" s="116">
        <v>-0.41143844582690797</v>
      </c>
      <c r="R36" s="76"/>
    </row>
    <row r="37" spans="1:18" x14ac:dyDescent="0.25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111">
        <v>64.523887755971202</v>
      </c>
      <c r="G37" s="112">
        <v>64.934808786280698</v>
      </c>
      <c r="H37" s="113">
        <v>167.44678233914399</v>
      </c>
      <c r="I37" s="114">
        <v>162.434139503034</v>
      </c>
      <c r="J37" s="113">
        <v>108.043173887495</v>
      </c>
      <c r="K37" s="114">
        <v>105.47629788993601</v>
      </c>
      <c r="L37" s="111">
        <v>-0.63282088295963301</v>
      </c>
      <c r="M37" s="112">
        <v>3.08595400661827</v>
      </c>
      <c r="N37" s="112">
        <v>2.4336045622662201</v>
      </c>
      <c r="O37" s="112">
        <v>1.9407467817300501</v>
      </c>
      <c r="P37" s="112">
        <v>-0.48114852800730801</v>
      </c>
      <c r="Q37" s="112">
        <v>-1.1109246026036499</v>
      </c>
      <c r="R37" s="76"/>
    </row>
    <row r="38" spans="1:18" x14ac:dyDescent="0.25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115">
        <v>57.647500939496403</v>
      </c>
      <c r="G38" s="116">
        <v>58.288481888481797</v>
      </c>
      <c r="H38" s="117">
        <v>108.913737275871</v>
      </c>
      <c r="I38" s="118">
        <v>108.09746926528</v>
      </c>
      <c r="J38" s="117">
        <v>62.786047719348602</v>
      </c>
      <c r="K38" s="118">
        <v>63.008373794600402</v>
      </c>
      <c r="L38" s="115">
        <v>-1.09967000034722</v>
      </c>
      <c r="M38" s="116">
        <v>0.75512222084256397</v>
      </c>
      <c r="N38" s="116">
        <v>-0.35285163203321801</v>
      </c>
      <c r="O38" s="116">
        <v>-0.56909851648498799</v>
      </c>
      <c r="P38" s="116">
        <v>-0.21701261701261701</v>
      </c>
      <c r="Q38" s="116">
        <v>-1.3142961947135801</v>
      </c>
      <c r="R38" s="76"/>
    </row>
    <row r="39" spans="1:18" x14ac:dyDescent="0.25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111">
        <v>55.131312239669597</v>
      </c>
      <c r="G39" s="112">
        <v>57.103393817582699</v>
      </c>
      <c r="H39" s="113">
        <v>105.828241403455</v>
      </c>
      <c r="I39" s="114">
        <v>107.499747540017</v>
      </c>
      <c r="J39" s="113">
        <v>58.344498205890098</v>
      </c>
      <c r="K39" s="114">
        <v>61.386004190683302</v>
      </c>
      <c r="L39" s="111">
        <v>-3.4535277959361301</v>
      </c>
      <c r="M39" s="112">
        <v>-1.5548930809722601</v>
      </c>
      <c r="N39" s="112">
        <v>-4.9547222121599299</v>
      </c>
      <c r="O39" s="112">
        <v>-4.4205431437476301</v>
      </c>
      <c r="P39" s="112">
        <v>0.56202589002337699</v>
      </c>
      <c r="Q39" s="112">
        <v>-2.91091162624507</v>
      </c>
      <c r="R39" s="76"/>
    </row>
    <row r="40" spans="1:18" x14ac:dyDescent="0.25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115">
        <v>54.576422221713997</v>
      </c>
      <c r="G40" s="116">
        <v>54.5474491823107</v>
      </c>
      <c r="H40" s="117">
        <v>114.432065176265</v>
      </c>
      <c r="I40" s="118">
        <v>114.93710616222</v>
      </c>
      <c r="J40" s="117">
        <v>62.4529270476257</v>
      </c>
      <c r="K40" s="118">
        <v>62.695259575455601</v>
      </c>
      <c r="L40" s="115">
        <v>5.3115296567711003E-2</v>
      </c>
      <c r="M40" s="116">
        <v>-0.439406387386928</v>
      </c>
      <c r="N40" s="116">
        <v>-0.386524482825015</v>
      </c>
      <c r="O40" s="116">
        <v>1.0952136626250599</v>
      </c>
      <c r="P40" s="116">
        <v>1.4874876493939799</v>
      </c>
      <c r="Q40" s="116">
        <v>1.54139302943807</v>
      </c>
      <c r="R40" s="76"/>
    </row>
    <row r="41" spans="1:18" x14ac:dyDescent="0.25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111">
        <v>57.036501925634099</v>
      </c>
      <c r="G41" s="112">
        <v>56.881175179047503</v>
      </c>
      <c r="H41" s="113">
        <v>121.52157260927</v>
      </c>
      <c r="I41" s="114">
        <v>118.62690002369099</v>
      </c>
      <c r="J41" s="113">
        <v>69.311654101347699</v>
      </c>
      <c r="K41" s="114">
        <v>67.476374811949199</v>
      </c>
      <c r="L41" s="111">
        <v>0.273072323308585</v>
      </c>
      <c r="M41" s="112">
        <v>2.4401485539972101</v>
      </c>
      <c r="N41" s="112">
        <v>2.7198842476543699</v>
      </c>
      <c r="O41" s="112">
        <v>3.73645675118975</v>
      </c>
      <c r="P41" s="112">
        <v>0.98965503220822304</v>
      </c>
      <c r="Q41" s="112">
        <v>1.265429829506</v>
      </c>
      <c r="R41" s="76"/>
    </row>
    <row r="42" spans="1:18" x14ac:dyDescent="0.25">
      <c r="B42" s="19"/>
      <c r="C42" s="45"/>
      <c r="D42" s="46"/>
      <c r="F42" s="78"/>
      <c r="G42" s="79"/>
      <c r="H42" s="80"/>
      <c r="I42" s="81"/>
      <c r="J42" s="80"/>
      <c r="K42" s="81"/>
      <c r="L42" s="78"/>
      <c r="M42" s="79"/>
      <c r="N42" s="79"/>
      <c r="O42" s="79"/>
      <c r="P42" s="79"/>
      <c r="Q42" s="79"/>
    </row>
    <row r="43" spans="1:18" x14ac:dyDescent="0.25">
      <c r="B43" s="19"/>
      <c r="C43" s="45"/>
      <c r="D43" s="46"/>
    </row>
    <row r="44" spans="1:18" x14ac:dyDescent="0.25">
      <c r="A44" s="37" t="s">
        <v>50</v>
      </c>
      <c r="B44" s="19" t="s">
        <v>50</v>
      </c>
      <c r="C44" s="45" t="s">
        <v>11</v>
      </c>
      <c r="D44" s="46" t="s">
        <v>12</v>
      </c>
      <c r="F44" s="102">
        <v>61.735080152366997</v>
      </c>
      <c r="G44" s="103">
        <v>62.892736689441797</v>
      </c>
      <c r="H44" s="104">
        <v>123.38872681933</v>
      </c>
      <c r="I44" s="105">
        <v>119.076398543205</v>
      </c>
      <c r="J44" s="104">
        <v>76.174129400899105</v>
      </c>
      <c r="K44" s="105">
        <v>74.890405795048494</v>
      </c>
      <c r="L44" s="102">
        <v>-1.8406839931153001</v>
      </c>
      <c r="M44" s="103">
        <v>3.6214802671922</v>
      </c>
      <c r="N44" s="103">
        <v>1.7141362664848601</v>
      </c>
      <c r="O44" s="103">
        <v>2.7048718142285901</v>
      </c>
      <c r="P44" s="103">
        <v>0.97403918875942797</v>
      </c>
      <c r="Q44" s="103">
        <v>-0.88457378779004003</v>
      </c>
    </row>
    <row r="45" spans="1:18" x14ac:dyDescent="0.25">
      <c r="A45" s="44" t="s">
        <v>51</v>
      </c>
      <c r="B45" s="19" t="s">
        <v>51</v>
      </c>
      <c r="C45" s="45" t="s">
        <v>11</v>
      </c>
      <c r="D45" s="46" t="s">
        <v>12</v>
      </c>
      <c r="F45" s="111">
        <v>59.210062806622602</v>
      </c>
      <c r="G45" s="112">
        <v>60.572161744952901</v>
      </c>
      <c r="H45" s="113">
        <v>119.64334750558599</v>
      </c>
      <c r="I45" s="114">
        <v>118.361062421394</v>
      </c>
      <c r="J45" s="113">
        <v>70.840901202003593</v>
      </c>
      <c r="K45" s="114">
        <v>71.693854172931495</v>
      </c>
      <c r="L45" s="111">
        <v>-2.24872102809482</v>
      </c>
      <c r="M45" s="112">
        <v>1.0833673320938699</v>
      </c>
      <c r="N45" s="112">
        <v>-1.1897156050092601</v>
      </c>
      <c r="O45" s="112">
        <v>-1.1897156050092601</v>
      </c>
      <c r="P45" s="112">
        <v>0</v>
      </c>
      <c r="Q45" s="112">
        <v>-2.24872102809482</v>
      </c>
    </row>
    <row r="46" spans="1:18" x14ac:dyDescent="0.25">
      <c r="A46" s="44" t="s">
        <v>52</v>
      </c>
      <c r="B46" s="19" t="s">
        <v>52</v>
      </c>
      <c r="C46" s="45" t="s">
        <v>11</v>
      </c>
      <c r="D46" s="46" t="s">
        <v>12</v>
      </c>
      <c r="F46" s="115">
        <v>56.593807832741398</v>
      </c>
      <c r="G46" s="116">
        <v>56.418097395575899</v>
      </c>
      <c r="H46" s="117">
        <v>129.564067725456</v>
      </c>
      <c r="I46" s="118">
        <v>136.3792406924</v>
      </c>
      <c r="J46" s="117">
        <v>73.325239508828005</v>
      </c>
      <c r="K46" s="118">
        <v>76.942572841185395</v>
      </c>
      <c r="L46" s="115">
        <v>0.311443393657023</v>
      </c>
      <c r="M46" s="116">
        <v>-4.9972216682998898</v>
      </c>
      <c r="N46" s="116">
        <v>-4.7013417913951798</v>
      </c>
      <c r="O46" s="116">
        <v>-6.7776638191710603</v>
      </c>
      <c r="P46" s="116">
        <v>-2.1787526359824398</v>
      </c>
      <c r="Q46" s="116">
        <v>-1.87409482347431</v>
      </c>
    </row>
    <row r="47" spans="1:18" x14ac:dyDescent="0.25">
      <c r="A47" s="44" t="s">
        <v>53</v>
      </c>
      <c r="B47" s="19" t="s">
        <v>53</v>
      </c>
      <c r="C47" s="45" t="s">
        <v>11</v>
      </c>
      <c r="D47" s="46" t="s">
        <v>12</v>
      </c>
      <c r="F47" s="111">
        <v>63.353983571796597</v>
      </c>
      <c r="G47" s="112">
        <v>63.887224956735402</v>
      </c>
      <c r="H47" s="113">
        <v>134.01972510404099</v>
      </c>
      <c r="I47" s="114">
        <v>134.317783778967</v>
      </c>
      <c r="J47" s="113">
        <v>84.906834625381194</v>
      </c>
      <c r="K47" s="114">
        <v>85.811904679770194</v>
      </c>
      <c r="L47" s="111">
        <v>-0.83466042749526304</v>
      </c>
      <c r="M47" s="112">
        <v>-0.221905593243438</v>
      </c>
      <c r="N47" s="112">
        <v>-1.0547138625654999</v>
      </c>
      <c r="O47" s="112">
        <v>-0.48255743564724102</v>
      </c>
      <c r="P47" s="112">
        <v>0.57825536642901398</v>
      </c>
      <c r="Q47" s="112">
        <v>-0.26123152977969899</v>
      </c>
    </row>
    <row r="48" spans="1:18" x14ac:dyDescent="0.25">
      <c r="A48" s="44" t="s">
        <v>54</v>
      </c>
      <c r="B48" s="19" t="s">
        <v>54</v>
      </c>
      <c r="C48" s="45" t="s">
        <v>11</v>
      </c>
      <c r="D48" s="46" t="s">
        <v>12</v>
      </c>
      <c r="F48" s="115">
        <v>68.827924547539098</v>
      </c>
      <c r="G48" s="116">
        <v>67.840415734401603</v>
      </c>
      <c r="H48" s="117">
        <v>150.620364147418</v>
      </c>
      <c r="I48" s="118">
        <v>145.20102605381001</v>
      </c>
      <c r="J48" s="117">
        <v>103.668870588613</v>
      </c>
      <c r="K48" s="118">
        <v>98.504979725521594</v>
      </c>
      <c r="L48" s="115">
        <v>1.4556349669253701</v>
      </c>
      <c r="M48" s="116">
        <v>3.7323001365016801</v>
      </c>
      <c r="N48" s="116">
        <v>5.2422637692845804</v>
      </c>
      <c r="O48" s="116">
        <v>6.27156187369817</v>
      </c>
      <c r="P48" s="116">
        <v>0.97802733193772495</v>
      </c>
      <c r="Q48" s="116">
        <v>2.44789880669286</v>
      </c>
    </row>
    <row r="49" spans="1:17" x14ac:dyDescent="0.25">
      <c r="A49" s="44" t="s">
        <v>55</v>
      </c>
      <c r="B49" s="19" t="s">
        <v>55</v>
      </c>
      <c r="C49" s="45" t="s">
        <v>11</v>
      </c>
      <c r="D49" s="46" t="s">
        <v>12</v>
      </c>
      <c r="F49" s="111">
        <v>55.506123803329601</v>
      </c>
      <c r="G49" s="112">
        <v>56.294041985464297</v>
      </c>
      <c r="H49" s="113">
        <v>105.893632288986</v>
      </c>
      <c r="I49" s="114">
        <v>107.060551375533</v>
      </c>
      <c r="J49" s="113">
        <v>58.777450638167601</v>
      </c>
      <c r="K49" s="114">
        <v>60.2687117412124</v>
      </c>
      <c r="L49" s="111">
        <v>-1.3996475547768801</v>
      </c>
      <c r="M49" s="112">
        <v>-1.08996177541969</v>
      </c>
      <c r="N49" s="112">
        <v>-2.4743537068589001</v>
      </c>
      <c r="O49" s="112">
        <v>-2.7800813368822999</v>
      </c>
      <c r="P49" s="112">
        <v>-0.31348434144639498</v>
      </c>
      <c r="Q49" s="112">
        <v>-1.7087442203036101</v>
      </c>
    </row>
    <row r="50" spans="1:17" x14ac:dyDescent="0.25">
      <c r="A50" s="44" t="s">
        <v>56</v>
      </c>
      <c r="B50" s="19" t="s">
        <v>56</v>
      </c>
      <c r="C50" s="45" t="s">
        <v>11</v>
      </c>
      <c r="D50" s="46" t="s">
        <v>12</v>
      </c>
      <c r="F50" s="115">
        <v>60.054709157620501</v>
      </c>
      <c r="G50" s="116">
        <v>59.093981368639199</v>
      </c>
      <c r="H50" s="117">
        <v>108.757663178765</v>
      </c>
      <c r="I50" s="118">
        <v>106.988244249687</v>
      </c>
      <c r="J50" s="117">
        <v>65.314098308631998</v>
      </c>
      <c r="K50" s="118">
        <v>63.223613123544602</v>
      </c>
      <c r="L50" s="115">
        <v>1.6257625002251399</v>
      </c>
      <c r="M50" s="116">
        <v>1.6538442531573501</v>
      </c>
      <c r="N50" s="116">
        <v>3.3064943330624601</v>
      </c>
      <c r="O50" s="116">
        <v>2.1361670644950999</v>
      </c>
      <c r="P50" s="116">
        <v>-1.1328690186642001</v>
      </c>
      <c r="Q50" s="116">
        <v>0.47447572187883003</v>
      </c>
    </row>
    <row r="51" spans="1:17" x14ac:dyDescent="0.25">
      <c r="A51" s="44" t="s">
        <v>57</v>
      </c>
      <c r="B51" s="19" t="s">
        <v>57</v>
      </c>
      <c r="C51" s="45" t="s">
        <v>11</v>
      </c>
      <c r="D51" s="46" t="s">
        <v>12</v>
      </c>
      <c r="F51" s="111">
        <v>54.618476410942399</v>
      </c>
      <c r="G51" s="112">
        <v>54.1112882025147</v>
      </c>
      <c r="H51" s="113">
        <v>118.87736951587399</v>
      </c>
      <c r="I51" s="114">
        <v>120.022710228995</v>
      </c>
      <c r="J51" s="113">
        <v>64.929008026977002</v>
      </c>
      <c r="K51" s="114">
        <v>64.945834640480996</v>
      </c>
      <c r="L51" s="111">
        <v>0.93730573652122495</v>
      </c>
      <c r="M51" s="112">
        <v>-0.95426999684944702</v>
      </c>
      <c r="N51" s="112">
        <v>-2.5908687750593101E-2</v>
      </c>
      <c r="O51" s="112">
        <v>0.74168740791660204</v>
      </c>
      <c r="P51" s="112">
        <v>0.76779502128182298</v>
      </c>
      <c r="Q51" s="112">
        <v>1.71229734458224</v>
      </c>
    </row>
    <row r="52" spans="1:17" x14ac:dyDescent="0.25">
      <c r="A52" s="44" t="s">
        <v>58</v>
      </c>
      <c r="B52" s="19" t="s">
        <v>58</v>
      </c>
      <c r="C52" s="45" t="s">
        <v>11</v>
      </c>
      <c r="D52" s="46" t="s">
        <v>12</v>
      </c>
      <c r="F52" s="115">
        <v>51.2932137024575</v>
      </c>
      <c r="G52" s="116">
        <v>53.470846533521403</v>
      </c>
      <c r="H52" s="117">
        <v>90.379589067369906</v>
      </c>
      <c r="I52" s="118">
        <v>89.310529292482698</v>
      </c>
      <c r="J52" s="117">
        <v>46.358595763728999</v>
      </c>
      <c r="K52" s="118">
        <v>47.755096056259099</v>
      </c>
      <c r="L52" s="115">
        <v>-4.0725609789975596</v>
      </c>
      <c r="M52" s="116">
        <v>1.1970142640025401</v>
      </c>
      <c r="N52" s="116">
        <v>-2.9242958508238202</v>
      </c>
      <c r="O52" s="116">
        <v>1.4119463199767901</v>
      </c>
      <c r="P52" s="116">
        <v>4.4668665644053496</v>
      </c>
      <c r="Q52" s="116">
        <v>0.21238972072193199</v>
      </c>
    </row>
    <row r="53" spans="1:17" x14ac:dyDescent="0.25">
      <c r="A53" s="44" t="s">
        <v>59</v>
      </c>
      <c r="B53" s="19" t="s">
        <v>59</v>
      </c>
      <c r="C53" s="45" t="s">
        <v>11</v>
      </c>
      <c r="D53" s="46" t="s">
        <v>12</v>
      </c>
      <c r="F53" s="111">
        <v>58.303059442771399</v>
      </c>
      <c r="G53" s="112">
        <v>57.7497267555608</v>
      </c>
      <c r="H53" s="113">
        <v>124.480843720512</v>
      </c>
      <c r="I53" s="114">
        <v>118.166650672195</v>
      </c>
      <c r="J53" s="113">
        <v>72.576140309234006</v>
      </c>
      <c r="K53" s="114">
        <v>68.240917879391105</v>
      </c>
      <c r="L53" s="111">
        <v>0.95815637284783794</v>
      </c>
      <c r="M53" s="112">
        <v>5.3434645159175398</v>
      </c>
      <c r="N53" s="112">
        <v>6.3528196345554999</v>
      </c>
      <c r="O53" s="112">
        <v>5.9876815177494098</v>
      </c>
      <c r="P53" s="112">
        <v>-0.34332716148078002</v>
      </c>
      <c r="Q53" s="112">
        <v>0.61153960028961196</v>
      </c>
    </row>
    <row r="54" spans="1:17" x14ac:dyDescent="0.25">
      <c r="A54" s="82" t="s">
        <v>66</v>
      </c>
      <c r="B54" s="19" t="s">
        <v>72</v>
      </c>
      <c r="C54" s="45" t="s">
        <v>11</v>
      </c>
      <c r="D54" s="46" t="s">
        <v>12</v>
      </c>
      <c r="F54" s="115">
        <v>60.666261499060298</v>
      </c>
      <c r="G54" s="116">
        <v>59.147396176363998</v>
      </c>
      <c r="H54" s="117">
        <v>308.98188677501503</v>
      </c>
      <c r="I54" s="118">
        <v>306.72079749708098</v>
      </c>
      <c r="J54" s="117">
        <v>187.44775941566101</v>
      </c>
      <c r="K54" s="118">
        <v>181.41736525090101</v>
      </c>
      <c r="L54" s="115">
        <v>2.5679326916901202</v>
      </c>
      <c r="M54" s="116">
        <v>0.73718159850439602</v>
      </c>
      <c r="N54" s="116">
        <v>3.3240446174596299</v>
      </c>
      <c r="O54" s="116">
        <v>4.9980091914779603</v>
      </c>
      <c r="P54" s="116">
        <v>1.6201113498952799</v>
      </c>
      <c r="Q54" s="116">
        <v>4.2296474105811503</v>
      </c>
    </row>
    <row r="55" spans="1:17" x14ac:dyDescent="0.25">
      <c r="A55" s="19" t="s">
        <v>67</v>
      </c>
      <c r="B55" t="s">
        <v>73</v>
      </c>
      <c r="C55" s="45" t="s">
        <v>11</v>
      </c>
      <c r="D55" s="46" t="s">
        <v>12</v>
      </c>
      <c r="F55" s="111">
        <v>69.040557874382003</v>
      </c>
      <c r="G55" s="112">
        <v>67.104804623909104</v>
      </c>
      <c r="H55" s="113">
        <v>195.862080464108</v>
      </c>
      <c r="I55" s="114">
        <v>187.63413478799399</v>
      </c>
      <c r="J55" s="113">
        <v>135.22427301679099</v>
      </c>
      <c r="K55" s="114">
        <v>125.911519557245</v>
      </c>
      <c r="L55" s="111">
        <v>2.88467161378663</v>
      </c>
      <c r="M55" s="112">
        <v>4.3851006563441999</v>
      </c>
      <c r="N55" s="112">
        <v>7.39626802400036</v>
      </c>
      <c r="O55" s="112">
        <v>9.2302943377620394</v>
      </c>
      <c r="P55" s="112">
        <v>1.7077188504835299</v>
      </c>
      <c r="Q55" s="112">
        <v>4.6416525451933497</v>
      </c>
    </row>
    <row r="56" spans="1:17" x14ac:dyDescent="0.25">
      <c r="A56" s="82" t="s">
        <v>68</v>
      </c>
      <c r="B56" t="s">
        <v>74</v>
      </c>
      <c r="C56" s="45" t="s">
        <v>11</v>
      </c>
      <c r="D56" s="46" t="s">
        <v>12</v>
      </c>
      <c r="F56" s="115">
        <v>68.199328652639707</v>
      </c>
      <c r="G56" s="116">
        <v>68.572244566370301</v>
      </c>
      <c r="H56" s="117">
        <v>153.23526701140801</v>
      </c>
      <c r="I56" s="118">
        <v>151.19619008683901</v>
      </c>
      <c r="J56" s="117">
        <v>104.50542336085999</v>
      </c>
      <c r="K56" s="118">
        <v>103.678621241382</v>
      </c>
      <c r="L56" s="115">
        <v>-0.54382923599596</v>
      </c>
      <c r="M56" s="116">
        <v>1.34862983213869</v>
      </c>
      <c r="N56" s="116">
        <v>0.79746635283020095</v>
      </c>
      <c r="O56" s="116">
        <v>0.92755747279795897</v>
      </c>
      <c r="P56" s="116">
        <v>0.12906189478254201</v>
      </c>
      <c r="Q56" s="116">
        <v>-0.415469217529776</v>
      </c>
    </row>
    <row r="57" spans="1:17" x14ac:dyDescent="0.25">
      <c r="A57" s="19" t="s">
        <v>69</v>
      </c>
      <c r="B57" t="s">
        <v>75</v>
      </c>
      <c r="C57" s="45" t="s">
        <v>11</v>
      </c>
      <c r="D57" s="46" t="s">
        <v>12</v>
      </c>
      <c r="F57" s="111">
        <v>65.7519157336923</v>
      </c>
      <c r="G57" s="112">
        <v>66.345067079384194</v>
      </c>
      <c r="H57" s="113">
        <v>126.383559046408</v>
      </c>
      <c r="I57" s="114">
        <v>124.83757938607</v>
      </c>
      <c r="J57" s="113">
        <v>83.099611245435796</v>
      </c>
      <c r="K57" s="114">
        <v>82.823575783967598</v>
      </c>
      <c r="L57" s="111">
        <v>-0.89403986129392299</v>
      </c>
      <c r="M57" s="112">
        <v>1.23839285248989</v>
      </c>
      <c r="N57" s="112">
        <v>0.33328126545530101</v>
      </c>
      <c r="O57" s="112">
        <v>1.6958289206234101</v>
      </c>
      <c r="P57" s="112">
        <v>1.3580216235161</v>
      </c>
      <c r="Q57" s="112">
        <v>0.45184050758295802</v>
      </c>
    </row>
    <row r="58" spans="1:17" x14ac:dyDescent="0.25">
      <c r="A58" s="82" t="s">
        <v>70</v>
      </c>
      <c r="B58" t="s">
        <v>76</v>
      </c>
      <c r="C58" s="45" t="s">
        <v>11</v>
      </c>
      <c r="D58" s="46" t="s">
        <v>12</v>
      </c>
      <c r="F58" s="115">
        <v>60.883497089391199</v>
      </c>
      <c r="G58" s="116">
        <v>59.932560860663997</v>
      </c>
      <c r="H58" s="117">
        <v>90.278542848120097</v>
      </c>
      <c r="I58" s="118">
        <v>91.069414035348402</v>
      </c>
      <c r="J58" s="117">
        <v>54.9647340072801</v>
      </c>
      <c r="K58" s="118">
        <v>54.580231992185297</v>
      </c>
      <c r="L58" s="115">
        <v>1.5866771168648499</v>
      </c>
      <c r="M58" s="116">
        <v>-0.86842678807759799</v>
      </c>
      <c r="N58" s="116">
        <v>0.70447119966410099</v>
      </c>
      <c r="O58" s="116">
        <v>0.16324901769443301</v>
      </c>
      <c r="P58" s="116">
        <v>-0.53743609943256798</v>
      </c>
      <c r="Q58" s="116">
        <v>1.04071364182481</v>
      </c>
    </row>
    <row r="59" spans="1:17" x14ac:dyDescent="0.25">
      <c r="A59" s="19" t="s">
        <v>71</v>
      </c>
      <c r="B59" t="s">
        <v>77</v>
      </c>
      <c r="C59" s="45" t="s">
        <v>11</v>
      </c>
      <c r="D59" s="46" t="s">
        <v>12</v>
      </c>
      <c r="F59" s="111">
        <v>52.714711468393098</v>
      </c>
      <c r="G59" s="112">
        <v>54.161705747605502</v>
      </c>
      <c r="H59" s="113">
        <v>69.577441305361702</v>
      </c>
      <c r="I59" s="114">
        <v>70.160025068676205</v>
      </c>
      <c r="J59" s="113">
        <v>36.677547431211899</v>
      </c>
      <c r="K59" s="114">
        <v>37.999866330142602</v>
      </c>
      <c r="L59" s="111">
        <v>-2.67161873733337</v>
      </c>
      <c r="M59" s="112">
        <v>-0.83036424622748295</v>
      </c>
      <c r="N59" s="112">
        <v>-3.4797988167705198</v>
      </c>
      <c r="O59" s="112">
        <v>-3.3031542306048101</v>
      </c>
      <c r="P59" s="112">
        <v>0.183013072911417</v>
      </c>
      <c r="Q59" s="112">
        <v>-2.4934950759696202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topLeftCell="A2" zoomScaleNormal="100" zoomScaleSheetLayoutView="100" workbookViewId="0">
      <selection activeCell="T25" sqref="T25"/>
    </sheetView>
  </sheetViews>
  <sheetFormatPr defaultRowHeight="12.5" x14ac:dyDescent="0.25"/>
  <cols>
    <col min="1" max="1" width="4.26953125" customWidth="1"/>
    <col min="2" max="2" width="3.453125" customWidth="1"/>
    <col min="3" max="3" width="6.81640625" customWidth="1"/>
    <col min="4" max="4" width="9.1796875" customWidth="1"/>
    <col min="5" max="5" width="39" customWidth="1"/>
    <col min="6" max="6" width="24.7265625" customWidth="1"/>
    <col min="7" max="11" width="9.1796875" customWidth="1"/>
    <col min="12" max="12" width="18.26953125" customWidth="1"/>
    <col min="13" max="50" width="9.1796875" customWidth="1"/>
  </cols>
  <sheetData>
    <row r="1" spans="1:50" ht="15" customHeight="1" x14ac:dyDescent="0.3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3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35">
      <c r="A5" s="101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01"/>
      <c r="C5" s="101"/>
      <c r="D5" s="101"/>
      <c r="E5" s="101"/>
      <c r="F5" s="101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3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3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35">
      <c r="A9" s="101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01"/>
      <c r="C9" s="101"/>
      <c r="D9" s="101"/>
      <c r="E9" s="101"/>
      <c r="F9" s="101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35">
      <c r="A12" s="101" t="str">
        <f>HYPERLINK("http://www.str.com/contact", "For additional support, please contact your regional office.")</f>
        <v>For additional support, please contact your regional office.</v>
      </c>
      <c r="B12" s="101"/>
      <c r="C12" s="101"/>
      <c r="D12" s="101"/>
      <c r="E12" s="101"/>
      <c r="F12" s="101"/>
      <c r="G12" s="101"/>
      <c r="H12" s="101"/>
      <c r="I12" s="101"/>
      <c r="J12" s="10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35">
      <c r="A14" s="100" t="str">
        <f>HYPERLINK("http://www.hotelnewsnow.com/", "For the latest in industry news, visit HotelNewsNow.com.")</f>
        <v>For the latest in industry news, visit HotelNewsNow.com.</v>
      </c>
      <c r="B14" s="100"/>
      <c r="C14" s="100"/>
      <c r="D14" s="100"/>
      <c r="E14" s="100"/>
      <c r="F14" s="100"/>
      <c r="G14" s="100"/>
      <c r="H14" s="100"/>
      <c r="I14" s="100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35">
      <c r="A15" s="100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00"/>
      <c r="C15" s="100"/>
      <c r="D15" s="100"/>
      <c r="E15" s="100"/>
      <c r="F15" s="100"/>
      <c r="G15" s="100"/>
      <c r="H15" s="100"/>
      <c r="I15" s="100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3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3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3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3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3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3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3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3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3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3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3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3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3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3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3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3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3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5" x14ac:dyDescent="0.25"/>
  <sheetData>
    <row r="1" spans="1:1" ht="13" x14ac:dyDescent="0.3">
      <c r="A1" s="4" t="s">
        <v>61</v>
      </c>
    </row>
    <row r="2" spans="1:1" ht="13" x14ac:dyDescent="0.3">
      <c r="A2" s="4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topLeftCell="A13"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Y16" sqref="Y16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9547A1AC0C9458D6DA3BF670E8E42" ma:contentTypeVersion="20" ma:contentTypeDescription="Create a new document." ma:contentTypeScope="" ma:versionID="2690e41e273033e53bb6594168b7e97b">
  <xsd:schema xmlns:xsd="http://www.w3.org/2001/XMLSchema" xmlns:xs="http://www.w3.org/2001/XMLSchema" xmlns:p="http://schemas.microsoft.com/office/2006/metadata/properties" xmlns:ns1="http://schemas.microsoft.com/sharepoint/v3" xmlns:ns2="e3f431ef-2a63-4b2b-860e-646449a1814e" xmlns:ns3="7a85900e-6fd2-45c2-923c-a8c58575d173" targetNamespace="http://schemas.microsoft.com/office/2006/metadata/properties" ma:root="true" ma:fieldsID="0625421505042f4b30d16c8334e97658" ns1:_="" ns2:_="" ns3:_="">
    <xsd:import namespace="http://schemas.microsoft.com/sharepoint/v3"/>
    <xsd:import namespace="e3f431ef-2a63-4b2b-860e-646449a1814e"/>
    <xsd:import namespace="7a85900e-6fd2-45c2-923c-a8c58575d1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431ef-2a63-4b2b-860e-646449a181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530d2e-5552-4983-b860-cdec4d7960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85900e-6fd2-45c2-923c-a8c58575d1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1b41aab-c18e-4f90-8b01-22265f85669d}" ma:internalName="TaxCatchAll" ma:showField="CatchAllData" ma:web="7a85900e-6fd2-45c2-923c-a8c58575d1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7a85900e-6fd2-45c2-923c-a8c58575d173" xsi:nil="true"/>
    <_ip_UnifiedCompliancePolicyProperties xmlns="http://schemas.microsoft.com/sharepoint/v3" xsi:nil="true"/>
    <lcf76f155ced4ddcb4097134ff3c332f xmlns="e3f431ef-2a63-4b2b-860e-646449a181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23ED1CF-CF9C-4D29-AFDA-29120F7577BF}"/>
</file>

<file path=customXml/itemProps2.xml><?xml version="1.0" encoding="utf-8"?>
<ds:datastoreItem xmlns:ds="http://schemas.openxmlformats.org/officeDocument/2006/customXml" ds:itemID="{CF038E60-97D3-462E-AC35-04450D03A8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E16892-6FA5-435B-A517-2223A37E4816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sharepoint/v3"/>
    <ds:schemaRef ds:uri="http://www.w3.org/XML/1998/namespace"/>
    <ds:schemaRef ds:uri="http://schemas.microsoft.com/office/2006/metadata/properties"/>
    <ds:schemaRef ds:uri="http://purl.org/dc/terms/"/>
    <ds:schemaRef ds:uri="http://schemas.microsoft.com/office/infopath/2007/PartnerControls"/>
    <ds:schemaRef ds:uri="7a85900e-6fd2-45c2-923c-a8c58575d173"/>
    <ds:schemaRef ds:uri="e3f431ef-2a63-4b2b-860e-646449a1814e"/>
  </ds:schemaRefs>
</ds:datastoreItem>
</file>

<file path=docMetadata/LabelInfo.xml><?xml version="1.0" encoding="utf-8"?>
<clbl:labelList xmlns:clbl="http://schemas.microsoft.com/office/2020/mipLabelMetadata">
  <clbl:label id="{8a0e7531-20dc-49a7-b88e-b68840ca4168}" enabled="0" method="" siteId="{8a0e7531-20dc-49a7-b88e-b68840ca416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2024-10-17T17:23:19Z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  <property fmtid="{D5CDD505-2E9C-101B-9397-08002B2CF9AE}" pid="3" name="ContentTypeId">
    <vt:lpwstr>0x010100F029547A1AC0C9458D6DA3BF670E8E42</vt:lpwstr>
  </property>
  <property fmtid="{D5CDD505-2E9C-101B-9397-08002B2CF9AE}" pid="4" name="MediaServiceImageTags">
    <vt:lpwstr/>
  </property>
</Properties>
</file>