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filterPrivacy="1" codeName="ThisWorkbook"/>
  <xr:revisionPtr revIDLastSave="0" documentId="13_ncr:1_{8208FF7D-4444-4C81-9FC9-10EC19E13BC3}" xr6:coauthVersionLast="47" xr6:coauthVersionMax="47" xr10:uidLastSave="{00000000-0000-0000-0000-000000000000}"/>
  <workbookProtection workbookAlgorithmName="SHA-512" workbookHashValue="w9RDPtDrtN1Skqj3HXLHUIIIzE0GvTdSVqclOo/H8nWoL24KcMmrOzCWajc1EXi0sxpJKD+AY4MHTAVL+9TvDQ==" workbookSaltValue="4dWHtqNdFKLQ6dl4GfcxBQ==" workbookSpinCount="100000" lockStructure="1"/>
  <bookViews>
    <workbookView xWindow="-110" yWindow="-110" windowWidth="19420" windowHeight="11500" xr2:uid="{00000000-000D-0000-FFFF-FFFF00000000}"/>
  </bookViews>
  <sheets>
    <sheet name="Current Month Report" sheetId="18" r:id="rId1"/>
    <sheet name="Year To Date Report" sheetId="19" r:id="rId2"/>
    <sheet name="Current month raw data" sheetId="21" state="hidden" r:id="rId3"/>
    <sheet name="YTD Raw Data" sheetId="23" state="hidden" r:id="rId4"/>
    <sheet name="Help" sheetId="15" r:id="rId5"/>
    <sheet name="Market Maps -&gt;" sheetId="24" r:id="rId6"/>
    <sheet name="Washington, DC Market" sheetId="25" r:id="rId7"/>
    <sheet name="Norfolk &amp; Virginia Beach, VA" sheetId="26" r:id="rId8"/>
    <sheet name="Virginia Area" sheetId="27" r:id="rId9"/>
    <sheet name="Richmond-Petersburg, VA" sheetId="28" r:id="rId10"/>
    <sheet name="Bristol &amp; Kingsport TN&amp;VA, MSA" sheetId="29" r:id="rId11"/>
  </sheets>
  <definedNames>
    <definedName name="_xlnm.Print_Area" localSheetId="4">Help!$A$1:$O$31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8" i="18" l="1"/>
  <c r="F8" i="18"/>
  <c r="C18" i="18"/>
  <c r="C3" i="19"/>
  <c r="D3" i="19"/>
  <c r="E3" i="19"/>
  <c r="F3" i="19"/>
  <c r="G3" i="19"/>
  <c r="B3" i="19"/>
  <c r="I3" i="18"/>
  <c r="H3" i="18"/>
  <c r="D3" i="18"/>
  <c r="E3" i="18"/>
  <c r="F3" i="18"/>
  <c r="G3" i="18"/>
  <c r="C3" i="18"/>
  <c r="B3" i="18"/>
  <c r="B11" i="19"/>
  <c r="C11" i="19"/>
  <c r="D11" i="19"/>
  <c r="E11" i="19"/>
  <c r="F11" i="19"/>
  <c r="B12" i="19"/>
  <c r="C12" i="19"/>
  <c r="D12" i="19"/>
  <c r="E12" i="19"/>
  <c r="F12" i="19"/>
  <c r="B13" i="19"/>
  <c r="C13" i="19"/>
  <c r="D13" i="19"/>
  <c r="E13" i="19"/>
  <c r="F13" i="19"/>
  <c r="B15" i="19"/>
  <c r="C15" i="19"/>
  <c r="D15" i="19"/>
  <c r="E15" i="19"/>
  <c r="F15" i="19"/>
  <c r="B16" i="19"/>
  <c r="C16" i="19"/>
  <c r="D16" i="19"/>
  <c r="E16" i="19"/>
  <c r="F16" i="19"/>
  <c r="B17" i="19"/>
  <c r="C17" i="19"/>
  <c r="D17" i="19"/>
  <c r="E17" i="19"/>
  <c r="F17" i="19"/>
  <c r="B9" i="19"/>
  <c r="C9" i="19"/>
  <c r="D9" i="19"/>
  <c r="E9" i="19"/>
  <c r="F9" i="19"/>
  <c r="G9" i="19"/>
  <c r="H9" i="19"/>
  <c r="I9" i="19"/>
  <c r="J9" i="19"/>
  <c r="K9" i="19"/>
  <c r="L9" i="19"/>
  <c r="M9" i="19"/>
  <c r="B10" i="19"/>
  <c r="C10" i="19"/>
  <c r="D10" i="19"/>
  <c r="E10" i="19"/>
  <c r="F10" i="19"/>
  <c r="G10" i="19"/>
  <c r="H10" i="19"/>
  <c r="I10" i="19"/>
  <c r="J10" i="19"/>
  <c r="K10" i="19"/>
  <c r="L10" i="19"/>
  <c r="M10" i="19"/>
  <c r="G11" i="19"/>
  <c r="H11" i="19"/>
  <c r="I11" i="19"/>
  <c r="J11" i="19"/>
  <c r="K11" i="19"/>
  <c r="L11" i="19"/>
  <c r="M11" i="19"/>
  <c r="G12" i="19"/>
  <c r="H12" i="19"/>
  <c r="I12" i="19"/>
  <c r="J12" i="19"/>
  <c r="K12" i="19"/>
  <c r="L12" i="19"/>
  <c r="M12" i="19"/>
  <c r="G13" i="19"/>
  <c r="H13" i="19"/>
  <c r="I13" i="19"/>
  <c r="J13" i="19"/>
  <c r="K13" i="19"/>
  <c r="L13" i="19"/>
  <c r="M13" i="19"/>
  <c r="M8" i="19"/>
  <c r="L8" i="19"/>
  <c r="K8" i="19"/>
  <c r="J8" i="19"/>
  <c r="I8" i="19"/>
  <c r="H8" i="19"/>
  <c r="G8" i="19"/>
  <c r="F8" i="19"/>
  <c r="E8" i="19"/>
  <c r="D8" i="19"/>
  <c r="C8" i="19"/>
  <c r="B8" i="19"/>
  <c r="C13" i="18"/>
  <c r="D9" i="18"/>
  <c r="E9" i="18"/>
  <c r="F9" i="18"/>
  <c r="G9" i="18"/>
  <c r="H9" i="18"/>
  <c r="I9" i="18"/>
  <c r="J9" i="18"/>
  <c r="K9" i="18"/>
  <c r="L9" i="18"/>
  <c r="M9" i="18"/>
  <c r="D10" i="18"/>
  <c r="E10" i="18"/>
  <c r="F10" i="18"/>
  <c r="G10" i="18"/>
  <c r="H10" i="18"/>
  <c r="I10" i="18"/>
  <c r="J10" i="18"/>
  <c r="K10" i="18"/>
  <c r="L10" i="18"/>
  <c r="M10" i="18"/>
  <c r="D11" i="18"/>
  <c r="E11" i="18"/>
  <c r="F11" i="18"/>
  <c r="G11" i="18"/>
  <c r="H11" i="18"/>
  <c r="I11" i="18"/>
  <c r="J11" i="18"/>
  <c r="K11" i="18"/>
  <c r="L11" i="18"/>
  <c r="M11" i="18"/>
  <c r="D12" i="18"/>
  <c r="E12" i="18"/>
  <c r="F12" i="18"/>
  <c r="G12" i="18"/>
  <c r="H12" i="18"/>
  <c r="I12" i="18"/>
  <c r="J12" i="18"/>
  <c r="K12" i="18"/>
  <c r="L12" i="18"/>
  <c r="M12" i="18"/>
  <c r="D13" i="18"/>
  <c r="E13" i="18"/>
  <c r="F13" i="18"/>
  <c r="G13" i="18"/>
  <c r="H13" i="18"/>
  <c r="I13" i="18"/>
  <c r="J13" i="18"/>
  <c r="K13" i="18"/>
  <c r="L13" i="18"/>
  <c r="M13" i="18"/>
  <c r="M8" i="18"/>
  <c r="L8" i="18"/>
  <c r="K8" i="18"/>
  <c r="J8" i="18"/>
  <c r="I8" i="18"/>
  <c r="H8" i="18"/>
  <c r="E8" i="18"/>
  <c r="D8" i="18"/>
  <c r="C9" i="18"/>
  <c r="C10" i="18"/>
  <c r="C11" i="18"/>
  <c r="C12" i="18"/>
  <c r="C8" i="18"/>
  <c r="B9" i="18"/>
  <c r="B10" i="18"/>
  <c r="B11" i="18"/>
  <c r="B12" i="18"/>
  <c r="B13" i="18"/>
  <c r="B8" i="18"/>
  <c r="B42" i="18" l="1"/>
  <c r="E17" i="18"/>
  <c r="F17" i="18"/>
  <c r="E18" i="18"/>
  <c r="F18" i="18"/>
  <c r="E19" i="18"/>
  <c r="F19" i="18"/>
  <c r="E20" i="18"/>
  <c r="F20" i="18"/>
  <c r="C15" i="18"/>
  <c r="D15" i="18"/>
  <c r="C16" i="18"/>
  <c r="D16" i="18"/>
  <c r="C17" i="18"/>
  <c r="D17" i="18"/>
  <c r="D18" i="18"/>
  <c r="C19" i="18"/>
  <c r="D19" i="18"/>
  <c r="C20" i="18"/>
  <c r="D20" i="18"/>
  <c r="F26" i="18"/>
  <c r="C21" i="18"/>
  <c r="D21" i="18"/>
  <c r="C23" i="18"/>
  <c r="D23" i="18"/>
  <c r="C24" i="18"/>
  <c r="D24" i="18"/>
  <c r="M56" i="19"/>
  <c r="L56" i="19"/>
  <c r="K56" i="19"/>
  <c r="J56" i="19"/>
  <c r="I56" i="19"/>
  <c r="H56" i="19"/>
  <c r="G56" i="19"/>
  <c r="F56" i="19"/>
  <c r="E56" i="19"/>
  <c r="D56" i="19"/>
  <c r="C56" i="19"/>
  <c r="B56" i="19"/>
  <c r="M55" i="19"/>
  <c r="L55" i="19"/>
  <c r="K55" i="19"/>
  <c r="J55" i="19"/>
  <c r="I55" i="19"/>
  <c r="H55" i="19"/>
  <c r="G55" i="19"/>
  <c r="F55" i="19"/>
  <c r="E55" i="19"/>
  <c r="D55" i="19"/>
  <c r="C55" i="19"/>
  <c r="B55" i="19"/>
  <c r="M54" i="19"/>
  <c r="L54" i="19"/>
  <c r="K54" i="19"/>
  <c r="J54" i="19"/>
  <c r="I54" i="19"/>
  <c r="H54" i="19"/>
  <c r="G54" i="19"/>
  <c r="F54" i="19"/>
  <c r="E54" i="19"/>
  <c r="D54" i="19"/>
  <c r="C54" i="19"/>
  <c r="B54" i="19"/>
  <c r="M53" i="19"/>
  <c r="L53" i="19"/>
  <c r="K53" i="19"/>
  <c r="J53" i="19"/>
  <c r="I53" i="19"/>
  <c r="H53" i="19"/>
  <c r="G53" i="19"/>
  <c r="F53" i="19"/>
  <c r="E53" i="19"/>
  <c r="D53" i="19"/>
  <c r="C53" i="19"/>
  <c r="B53" i="19"/>
  <c r="M52" i="19"/>
  <c r="L52" i="19"/>
  <c r="K52" i="19"/>
  <c r="J52" i="19"/>
  <c r="I52" i="19"/>
  <c r="H52" i="19"/>
  <c r="G52" i="19"/>
  <c r="F52" i="19"/>
  <c r="E52" i="19"/>
  <c r="D52" i="19"/>
  <c r="C52" i="19"/>
  <c r="B52" i="19"/>
  <c r="M51" i="19"/>
  <c r="L51" i="19"/>
  <c r="K51" i="19"/>
  <c r="J51" i="19"/>
  <c r="I51" i="19"/>
  <c r="H51" i="19"/>
  <c r="G51" i="19"/>
  <c r="F51" i="19"/>
  <c r="E51" i="19"/>
  <c r="D51" i="19"/>
  <c r="C51" i="19"/>
  <c r="B51" i="19"/>
  <c r="M50" i="19"/>
  <c r="L50" i="19"/>
  <c r="K50" i="19"/>
  <c r="J50" i="19"/>
  <c r="I50" i="19"/>
  <c r="H50" i="19"/>
  <c r="G50" i="19"/>
  <c r="F50" i="19"/>
  <c r="E50" i="19"/>
  <c r="D50" i="19"/>
  <c r="C50" i="19"/>
  <c r="B50" i="19"/>
  <c r="M49" i="19"/>
  <c r="L49" i="19"/>
  <c r="K49" i="19"/>
  <c r="J49" i="19"/>
  <c r="I49" i="19"/>
  <c r="H49" i="19"/>
  <c r="G49" i="19"/>
  <c r="F49" i="19"/>
  <c r="E49" i="19"/>
  <c r="D49" i="19"/>
  <c r="C49" i="19"/>
  <c r="B49" i="19"/>
  <c r="M48" i="19"/>
  <c r="L48" i="19"/>
  <c r="K48" i="19"/>
  <c r="J48" i="19"/>
  <c r="I48" i="19"/>
  <c r="H48" i="19"/>
  <c r="G48" i="19"/>
  <c r="F48" i="19"/>
  <c r="E48" i="19"/>
  <c r="D48" i="19"/>
  <c r="C48" i="19"/>
  <c r="B48" i="19"/>
  <c r="M47" i="19"/>
  <c r="L47" i="19"/>
  <c r="K47" i="19"/>
  <c r="J47" i="19"/>
  <c r="I47" i="19"/>
  <c r="H47" i="19"/>
  <c r="G47" i="19"/>
  <c r="F47" i="19"/>
  <c r="E47" i="19"/>
  <c r="D47" i="19"/>
  <c r="C47" i="19"/>
  <c r="B47" i="19"/>
  <c r="M44" i="19"/>
  <c r="L44" i="19"/>
  <c r="K44" i="19"/>
  <c r="J44" i="19"/>
  <c r="I44" i="19"/>
  <c r="H44" i="19"/>
  <c r="G44" i="19"/>
  <c r="F44" i="19"/>
  <c r="E44" i="19"/>
  <c r="D44" i="19"/>
  <c r="C44" i="19"/>
  <c r="B44" i="19"/>
  <c r="M43" i="19"/>
  <c r="L43" i="19"/>
  <c r="K43" i="19"/>
  <c r="J43" i="19"/>
  <c r="I43" i="19"/>
  <c r="H43" i="19"/>
  <c r="G43" i="19"/>
  <c r="F43" i="19"/>
  <c r="E43" i="19"/>
  <c r="D43" i="19"/>
  <c r="C43" i="19"/>
  <c r="B43" i="19"/>
  <c r="M42" i="19"/>
  <c r="L42" i="19"/>
  <c r="K42" i="19"/>
  <c r="J42" i="19"/>
  <c r="I42" i="19"/>
  <c r="H42" i="19"/>
  <c r="G42" i="19"/>
  <c r="F42" i="19"/>
  <c r="E42" i="19"/>
  <c r="D42" i="19"/>
  <c r="C42" i="19"/>
  <c r="B42" i="19"/>
  <c r="M41" i="19"/>
  <c r="L41" i="19"/>
  <c r="K41" i="19"/>
  <c r="J41" i="19"/>
  <c r="I41" i="19"/>
  <c r="H41" i="19"/>
  <c r="G41" i="19"/>
  <c r="F41" i="19"/>
  <c r="E41" i="19"/>
  <c r="D41" i="19"/>
  <c r="C41" i="19"/>
  <c r="B41" i="19"/>
  <c r="M40" i="19"/>
  <c r="L40" i="19"/>
  <c r="K40" i="19"/>
  <c r="J40" i="19"/>
  <c r="I40" i="19"/>
  <c r="H40" i="19"/>
  <c r="G40" i="19"/>
  <c r="F40" i="19"/>
  <c r="E40" i="19"/>
  <c r="D40" i="19"/>
  <c r="C40" i="19"/>
  <c r="B40" i="19"/>
  <c r="M38" i="19"/>
  <c r="L38" i="19"/>
  <c r="K38" i="19"/>
  <c r="J38" i="19"/>
  <c r="I38" i="19"/>
  <c r="H38" i="19"/>
  <c r="G38" i="19"/>
  <c r="F38" i="19"/>
  <c r="E38" i="19"/>
  <c r="D38" i="19"/>
  <c r="C38" i="19"/>
  <c r="B38" i="19"/>
  <c r="M36" i="19"/>
  <c r="L36" i="19"/>
  <c r="K36" i="19"/>
  <c r="J36" i="19"/>
  <c r="I36" i="19"/>
  <c r="H36" i="19"/>
  <c r="G36" i="19"/>
  <c r="F36" i="19"/>
  <c r="E36" i="19"/>
  <c r="D36" i="19"/>
  <c r="C36" i="19"/>
  <c r="B36" i="19"/>
  <c r="M35" i="19"/>
  <c r="L35" i="19"/>
  <c r="K35" i="19"/>
  <c r="J35" i="19"/>
  <c r="I35" i="19"/>
  <c r="H35" i="19"/>
  <c r="G35" i="19"/>
  <c r="F35" i="19"/>
  <c r="E35" i="19"/>
  <c r="D35" i="19"/>
  <c r="C35" i="19"/>
  <c r="B35" i="19"/>
  <c r="M34" i="19"/>
  <c r="L34" i="19"/>
  <c r="K34" i="19"/>
  <c r="J34" i="19"/>
  <c r="I34" i="19"/>
  <c r="H34" i="19"/>
  <c r="G34" i="19"/>
  <c r="F34" i="19"/>
  <c r="E34" i="19"/>
  <c r="D34" i="19"/>
  <c r="C34" i="19"/>
  <c r="B34" i="19"/>
  <c r="M33" i="19"/>
  <c r="L33" i="19"/>
  <c r="K33" i="19"/>
  <c r="J33" i="19"/>
  <c r="I33" i="19"/>
  <c r="H33" i="19"/>
  <c r="G33" i="19"/>
  <c r="F33" i="19"/>
  <c r="E33" i="19"/>
  <c r="D33" i="19"/>
  <c r="C33" i="19"/>
  <c r="B33" i="19"/>
  <c r="M32" i="19"/>
  <c r="L32" i="19"/>
  <c r="K32" i="19"/>
  <c r="J32" i="19"/>
  <c r="I32" i="19"/>
  <c r="H32" i="19"/>
  <c r="G32" i="19"/>
  <c r="F32" i="19"/>
  <c r="E32" i="19"/>
  <c r="D32" i="19"/>
  <c r="C32" i="19"/>
  <c r="B32" i="19"/>
  <c r="M31" i="19"/>
  <c r="L31" i="19"/>
  <c r="K31" i="19"/>
  <c r="J31" i="19"/>
  <c r="I31" i="19"/>
  <c r="H31" i="19"/>
  <c r="G31" i="19"/>
  <c r="F31" i="19"/>
  <c r="E31" i="19"/>
  <c r="D31" i="19"/>
  <c r="C31" i="19"/>
  <c r="B31" i="19"/>
  <c r="M30" i="19"/>
  <c r="L30" i="19"/>
  <c r="K30" i="19"/>
  <c r="J30" i="19"/>
  <c r="I30" i="19"/>
  <c r="H30" i="19"/>
  <c r="G30" i="19"/>
  <c r="F30" i="19"/>
  <c r="E30" i="19"/>
  <c r="D30" i="19"/>
  <c r="C30" i="19"/>
  <c r="B30" i="19"/>
  <c r="M28" i="19"/>
  <c r="L28" i="19"/>
  <c r="K28" i="19"/>
  <c r="J28" i="19"/>
  <c r="I28" i="19"/>
  <c r="H28" i="19"/>
  <c r="G28" i="19"/>
  <c r="F28" i="19"/>
  <c r="E28" i="19"/>
  <c r="D28" i="19"/>
  <c r="C28" i="19"/>
  <c r="B28" i="19"/>
  <c r="M27" i="19"/>
  <c r="L27" i="19"/>
  <c r="K27" i="19"/>
  <c r="J27" i="19"/>
  <c r="I27" i="19"/>
  <c r="H27" i="19"/>
  <c r="G27" i="19"/>
  <c r="F27" i="19"/>
  <c r="E27" i="19"/>
  <c r="D27" i="19"/>
  <c r="C27" i="19"/>
  <c r="B27" i="19"/>
  <c r="M26" i="19"/>
  <c r="L26" i="19"/>
  <c r="K26" i="19"/>
  <c r="J26" i="19"/>
  <c r="I26" i="19"/>
  <c r="H26" i="19"/>
  <c r="G26" i="19"/>
  <c r="F26" i="19"/>
  <c r="E26" i="19"/>
  <c r="D26" i="19"/>
  <c r="C26" i="19"/>
  <c r="B26" i="19"/>
  <c r="M25" i="19"/>
  <c r="L25" i="19"/>
  <c r="K25" i="19"/>
  <c r="J25" i="19"/>
  <c r="I25" i="19"/>
  <c r="H25" i="19"/>
  <c r="G25" i="19"/>
  <c r="F25" i="19"/>
  <c r="E25" i="19"/>
  <c r="D25" i="19"/>
  <c r="C25" i="19"/>
  <c r="B25" i="19"/>
  <c r="M24" i="19"/>
  <c r="L24" i="19"/>
  <c r="K24" i="19"/>
  <c r="J24" i="19"/>
  <c r="I24" i="19"/>
  <c r="H24" i="19"/>
  <c r="G24" i="19"/>
  <c r="F24" i="19"/>
  <c r="E24" i="19"/>
  <c r="D24" i="19"/>
  <c r="C24" i="19"/>
  <c r="B24" i="19"/>
  <c r="M23" i="19"/>
  <c r="L23" i="19"/>
  <c r="K23" i="19"/>
  <c r="J23" i="19"/>
  <c r="I23" i="19"/>
  <c r="H23" i="19"/>
  <c r="G23" i="19"/>
  <c r="F23" i="19"/>
  <c r="E23" i="19"/>
  <c r="D23" i="19"/>
  <c r="C23" i="19"/>
  <c r="B23" i="19"/>
  <c r="M21" i="19"/>
  <c r="L21" i="19"/>
  <c r="K21" i="19"/>
  <c r="J21" i="19"/>
  <c r="I21" i="19"/>
  <c r="H21" i="19"/>
  <c r="G21" i="19"/>
  <c r="F21" i="19"/>
  <c r="E21" i="19"/>
  <c r="D21" i="19"/>
  <c r="C21" i="19"/>
  <c r="B21" i="19"/>
  <c r="M20" i="19"/>
  <c r="L20" i="19"/>
  <c r="K20" i="19"/>
  <c r="J20" i="19"/>
  <c r="I20" i="19"/>
  <c r="H20" i="19"/>
  <c r="G20" i="19"/>
  <c r="F20" i="19"/>
  <c r="E20" i="19"/>
  <c r="D20" i="19"/>
  <c r="C20" i="19"/>
  <c r="B20" i="19"/>
  <c r="M19" i="19"/>
  <c r="L19" i="19"/>
  <c r="K19" i="19"/>
  <c r="J19" i="19"/>
  <c r="I19" i="19"/>
  <c r="H19" i="19"/>
  <c r="G19" i="19"/>
  <c r="F19" i="19"/>
  <c r="E19" i="19"/>
  <c r="D19" i="19"/>
  <c r="C19" i="19"/>
  <c r="B19" i="19"/>
  <c r="M18" i="19"/>
  <c r="L18" i="19"/>
  <c r="K18" i="19"/>
  <c r="J18" i="19"/>
  <c r="I18" i="19"/>
  <c r="H18" i="19"/>
  <c r="G18" i="19"/>
  <c r="F18" i="19"/>
  <c r="E18" i="19"/>
  <c r="D18" i="19"/>
  <c r="C18" i="19"/>
  <c r="B18" i="19"/>
  <c r="M17" i="19"/>
  <c r="L17" i="19"/>
  <c r="K17" i="19"/>
  <c r="J17" i="19"/>
  <c r="I17" i="19"/>
  <c r="H17" i="19"/>
  <c r="G17" i="19"/>
  <c r="M16" i="19"/>
  <c r="L16" i="19"/>
  <c r="K16" i="19"/>
  <c r="J16" i="19"/>
  <c r="I16" i="19"/>
  <c r="H16" i="19"/>
  <c r="G16" i="19"/>
  <c r="M15" i="19"/>
  <c r="L15" i="19"/>
  <c r="K15" i="19"/>
  <c r="J15" i="19"/>
  <c r="I15" i="19"/>
  <c r="H15" i="19"/>
  <c r="G15" i="19"/>
  <c r="M5" i="19"/>
  <c r="L5" i="19"/>
  <c r="K5" i="19"/>
  <c r="J5" i="19"/>
  <c r="I5" i="19"/>
  <c r="H5" i="19"/>
  <c r="G5" i="19"/>
  <c r="F5" i="19"/>
  <c r="E5" i="19"/>
  <c r="D5" i="19"/>
  <c r="C5" i="19"/>
  <c r="B5" i="19"/>
  <c r="M4" i="19"/>
  <c r="L4" i="19"/>
  <c r="K4" i="19"/>
  <c r="J4" i="19"/>
  <c r="I4" i="19"/>
  <c r="H4" i="19"/>
  <c r="G4" i="19"/>
  <c r="F4" i="19"/>
  <c r="E4" i="19"/>
  <c r="D4" i="19"/>
  <c r="C4" i="19"/>
  <c r="B4" i="19"/>
  <c r="H2" i="19"/>
  <c r="A1" i="19"/>
  <c r="B1" i="19"/>
  <c r="A1" i="18"/>
  <c r="B1" i="18"/>
  <c r="H2" i="18"/>
  <c r="B5" i="18"/>
  <c r="C5" i="18"/>
  <c r="D5" i="18"/>
  <c r="E5" i="18"/>
  <c r="F5" i="18"/>
  <c r="G5" i="18"/>
  <c r="H5" i="18"/>
  <c r="I5" i="18"/>
  <c r="J5" i="18"/>
  <c r="K5" i="18"/>
  <c r="L5" i="18"/>
  <c r="M5" i="18"/>
  <c r="B15" i="18"/>
  <c r="E15" i="18"/>
  <c r="F15" i="18"/>
  <c r="G15" i="18"/>
  <c r="H15" i="18"/>
  <c r="I15" i="18"/>
  <c r="J15" i="18"/>
  <c r="K15" i="18"/>
  <c r="L15" i="18"/>
  <c r="M15" i="18"/>
  <c r="B16" i="18"/>
  <c r="E16" i="18"/>
  <c r="F16" i="18"/>
  <c r="G16" i="18"/>
  <c r="H16" i="18"/>
  <c r="I16" i="18"/>
  <c r="J16" i="18"/>
  <c r="K16" i="18"/>
  <c r="L16" i="18"/>
  <c r="M16" i="18"/>
  <c r="B17" i="18"/>
  <c r="G17" i="18"/>
  <c r="H17" i="18"/>
  <c r="I17" i="18"/>
  <c r="J17" i="18"/>
  <c r="K17" i="18"/>
  <c r="L17" i="18"/>
  <c r="M17" i="18"/>
  <c r="B18" i="18"/>
  <c r="G18" i="18"/>
  <c r="H18" i="18"/>
  <c r="I18" i="18"/>
  <c r="J18" i="18"/>
  <c r="K18" i="18"/>
  <c r="L18" i="18"/>
  <c r="M18" i="18"/>
  <c r="B19" i="18"/>
  <c r="G19" i="18"/>
  <c r="H19" i="18"/>
  <c r="I19" i="18"/>
  <c r="J19" i="18"/>
  <c r="K19" i="18"/>
  <c r="L19" i="18"/>
  <c r="M19" i="18"/>
  <c r="B20" i="18"/>
  <c r="G20" i="18"/>
  <c r="H20" i="18"/>
  <c r="I20" i="18"/>
  <c r="J20" i="18"/>
  <c r="K20" i="18"/>
  <c r="L20" i="18"/>
  <c r="M20" i="18"/>
  <c r="B21" i="18"/>
  <c r="E21" i="18"/>
  <c r="F21" i="18"/>
  <c r="G21" i="18"/>
  <c r="H21" i="18"/>
  <c r="I21" i="18"/>
  <c r="J21" i="18"/>
  <c r="K21" i="18"/>
  <c r="L21" i="18"/>
  <c r="M21" i="18"/>
  <c r="B23" i="18"/>
  <c r="E23" i="18"/>
  <c r="F23" i="18"/>
  <c r="G23" i="18"/>
  <c r="H23" i="18"/>
  <c r="I23" i="18"/>
  <c r="J23" i="18"/>
  <c r="K23" i="18"/>
  <c r="L23" i="18"/>
  <c r="M23" i="18"/>
  <c r="B24" i="18"/>
  <c r="E24" i="18"/>
  <c r="F24" i="18"/>
  <c r="G24" i="18"/>
  <c r="H24" i="18"/>
  <c r="I24" i="18"/>
  <c r="J24" i="18"/>
  <c r="K24" i="18"/>
  <c r="L24" i="18"/>
  <c r="M24" i="18"/>
  <c r="B25" i="18"/>
  <c r="C25" i="18"/>
  <c r="D25" i="18"/>
  <c r="E25" i="18"/>
  <c r="F25" i="18"/>
  <c r="G25" i="18"/>
  <c r="H25" i="18"/>
  <c r="I25" i="18"/>
  <c r="J25" i="18"/>
  <c r="K25" i="18"/>
  <c r="L25" i="18"/>
  <c r="M25" i="18"/>
  <c r="B26" i="18"/>
  <c r="C26" i="18"/>
  <c r="D26" i="18"/>
  <c r="E26" i="18"/>
  <c r="G26" i="18"/>
  <c r="H26" i="18"/>
  <c r="I26" i="18"/>
  <c r="J26" i="18"/>
  <c r="K26" i="18"/>
  <c r="L26" i="18"/>
  <c r="M26" i="18"/>
  <c r="B27" i="18"/>
  <c r="C27" i="18"/>
  <c r="D27" i="18"/>
  <c r="E27" i="18"/>
  <c r="F27" i="18"/>
  <c r="G27" i="18"/>
  <c r="H27" i="18"/>
  <c r="I27" i="18"/>
  <c r="J27" i="18"/>
  <c r="K27" i="18"/>
  <c r="L27" i="18"/>
  <c r="M27" i="18"/>
  <c r="B28" i="18"/>
  <c r="C28" i="18"/>
  <c r="D28" i="18"/>
  <c r="E28" i="18"/>
  <c r="F28" i="18"/>
  <c r="G28" i="18"/>
  <c r="H28" i="18"/>
  <c r="I28" i="18"/>
  <c r="J28" i="18"/>
  <c r="K28" i="18"/>
  <c r="L28" i="18"/>
  <c r="M28" i="18"/>
  <c r="B30" i="18"/>
  <c r="C30" i="18"/>
  <c r="D30" i="18"/>
  <c r="E30" i="18"/>
  <c r="F30" i="18"/>
  <c r="G30" i="18"/>
  <c r="H30" i="18"/>
  <c r="I30" i="18"/>
  <c r="J30" i="18"/>
  <c r="K30" i="18"/>
  <c r="L30" i="18"/>
  <c r="M30" i="18"/>
  <c r="B31" i="18"/>
  <c r="C31" i="18"/>
  <c r="D31" i="18"/>
  <c r="E31" i="18"/>
  <c r="F31" i="18"/>
  <c r="G31" i="18"/>
  <c r="H31" i="18"/>
  <c r="I31" i="18"/>
  <c r="J31" i="18"/>
  <c r="K31" i="18"/>
  <c r="L31" i="18"/>
  <c r="M31" i="18"/>
  <c r="B32" i="18"/>
  <c r="C32" i="18"/>
  <c r="D32" i="18"/>
  <c r="E32" i="18"/>
  <c r="F32" i="18"/>
  <c r="G32" i="18"/>
  <c r="H32" i="18"/>
  <c r="I32" i="18"/>
  <c r="J32" i="18"/>
  <c r="K32" i="18"/>
  <c r="L32" i="18"/>
  <c r="M32" i="18"/>
  <c r="B33" i="18"/>
  <c r="C33" i="18"/>
  <c r="D33" i="18"/>
  <c r="E33" i="18"/>
  <c r="F33" i="18"/>
  <c r="G33" i="18"/>
  <c r="H33" i="18"/>
  <c r="I33" i="18"/>
  <c r="J33" i="18"/>
  <c r="K33" i="18"/>
  <c r="L33" i="18"/>
  <c r="M33" i="18"/>
  <c r="B34" i="18"/>
  <c r="C34" i="18"/>
  <c r="D34" i="18"/>
  <c r="E34" i="18"/>
  <c r="F34" i="18"/>
  <c r="G34" i="18"/>
  <c r="H34" i="18"/>
  <c r="I34" i="18"/>
  <c r="J34" i="18"/>
  <c r="K34" i="18"/>
  <c r="L34" i="18"/>
  <c r="M34" i="18"/>
  <c r="B35" i="18"/>
  <c r="C35" i="18"/>
  <c r="D35" i="18"/>
  <c r="E35" i="18"/>
  <c r="F35" i="18"/>
  <c r="G35" i="18"/>
  <c r="H35" i="18"/>
  <c r="I35" i="18"/>
  <c r="J35" i="18"/>
  <c r="K35" i="18"/>
  <c r="L35" i="18"/>
  <c r="M35" i="18"/>
  <c r="B36" i="18"/>
  <c r="C36" i="18"/>
  <c r="D36" i="18"/>
  <c r="E36" i="18"/>
  <c r="F36" i="18"/>
  <c r="G36" i="18"/>
  <c r="H36" i="18"/>
  <c r="I36" i="18"/>
  <c r="J36" i="18"/>
  <c r="K36" i="18"/>
  <c r="L36" i="18"/>
  <c r="M36" i="18"/>
  <c r="B38" i="18"/>
  <c r="C38" i="18"/>
  <c r="D38" i="18"/>
  <c r="E38" i="18"/>
  <c r="F38" i="18"/>
  <c r="G38" i="18"/>
  <c r="H38" i="18"/>
  <c r="I38" i="18"/>
  <c r="J38" i="18"/>
  <c r="K38" i="18"/>
  <c r="L38" i="18"/>
  <c r="M38" i="18"/>
  <c r="B40" i="18"/>
  <c r="C40" i="18"/>
  <c r="D40" i="18"/>
  <c r="E40" i="18"/>
  <c r="F40" i="18"/>
  <c r="G40" i="18"/>
  <c r="H40" i="18"/>
  <c r="I40" i="18"/>
  <c r="J40" i="18"/>
  <c r="K40" i="18"/>
  <c r="L40" i="18"/>
  <c r="M40" i="18"/>
  <c r="B41" i="18"/>
  <c r="C41" i="18"/>
  <c r="D41" i="18"/>
  <c r="E41" i="18"/>
  <c r="F41" i="18"/>
  <c r="G41" i="18"/>
  <c r="H41" i="18"/>
  <c r="I41" i="18"/>
  <c r="J41" i="18"/>
  <c r="K41" i="18"/>
  <c r="L41" i="18"/>
  <c r="M41" i="18"/>
  <c r="C42" i="18"/>
  <c r="D42" i="18"/>
  <c r="E42" i="18"/>
  <c r="F42" i="18"/>
  <c r="G42" i="18"/>
  <c r="H42" i="18"/>
  <c r="I42" i="18"/>
  <c r="J42" i="18"/>
  <c r="K42" i="18"/>
  <c r="L42" i="18"/>
  <c r="M42" i="18"/>
  <c r="B43" i="18"/>
  <c r="C43" i="18"/>
  <c r="D43" i="18"/>
  <c r="E43" i="18"/>
  <c r="F43" i="18"/>
  <c r="G43" i="18"/>
  <c r="H43" i="18"/>
  <c r="I43" i="18"/>
  <c r="J43" i="18"/>
  <c r="K43" i="18"/>
  <c r="L43" i="18"/>
  <c r="M43" i="18"/>
  <c r="B44" i="18"/>
  <c r="C44" i="18"/>
  <c r="D44" i="18"/>
  <c r="E44" i="18"/>
  <c r="F44" i="18"/>
  <c r="G44" i="18"/>
  <c r="H44" i="18"/>
  <c r="I44" i="18"/>
  <c r="J44" i="18"/>
  <c r="K44" i="18"/>
  <c r="L44" i="18"/>
  <c r="M44" i="18"/>
  <c r="B47" i="18"/>
  <c r="C47" i="18"/>
  <c r="D47" i="18"/>
  <c r="E47" i="18"/>
  <c r="F47" i="18"/>
  <c r="G47" i="18"/>
  <c r="H47" i="18"/>
  <c r="I47" i="18"/>
  <c r="J47" i="18"/>
  <c r="K47" i="18"/>
  <c r="L47" i="18"/>
  <c r="M47" i="18"/>
  <c r="B48" i="18"/>
  <c r="C48" i="18"/>
  <c r="D48" i="18"/>
  <c r="E48" i="18"/>
  <c r="F48" i="18"/>
  <c r="G48" i="18"/>
  <c r="H48" i="18"/>
  <c r="I48" i="18"/>
  <c r="J48" i="18"/>
  <c r="K48" i="18"/>
  <c r="L48" i="18"/>
  <c r="M48" i="18"/>
  <c r="B49" i="18"/>
  <c r="C49" i="18"/>
  <c r="D49" i="18"/>
  <c r="E49" i="18"/>
  <c r="F49" i="18"/>
  <c r="G49" i="18"/>
  <c r="H49" i="18"/>
  <c r="I49" i="18"/>
  <c r="J49" i="18"/>
  <c r="K49" i="18"/>
  <c r="L49" i="18"/>
  <c r="M49" i="18"/>
  <c r="B50" i="18"/>
  <c r="C50" i="18"/>
  <c r="D50" i="18"/>
  <c r="E50" i="18"/>
  <c r="F50" i="18"/>
  <c r="G50" i="18"/>
  <c r="H50" i="18"/>
  <c r="I50" i="18"/>
  <c r="J50" i="18"/>
  <c r="K50" i="18"/>
  <c r="L50" i="18"/>
  <c r="M50" i="18"/>
  <c r="B51" i="18"/>
  <c r="C51" i="18"/>
  <c r="D51" i="18"/>
  <c r="E51" i="18"/>
  <c r="F51" i="18"/>
  <c r="G51" i="18"/>
  <c r="H51" i="18"/>
  <c r="I51" i="18"/>
  <c r="J51" i="18"/>
  <c r="K51" i="18"/>
  <c r="L51" i="18"/>
  <c r="M51" i="18"/>
  <c r="B52" i="18"/>
  <c r="C52" i="18"/>
  <c r="D52" i="18"/>
  <c r="E52" i="18"/>
  <c r="F52" i="18"/>
  <c r="G52" i="18"/>
  <c r="H52" i="18"/>
  <c r="I52" i="18"/>
  <c r="J52" i="18"/>
  <c r="K52" i="18"/>
  <c r="L52" i="18"/>
  <c r="M52" i="18"/>
  <c r="B53" i="18"/>
  <c r="C53" i="18"/>
  <c r="D53" i="18"/>
  <c r="E53" i="18"/>
  <c r="F53" i="18"/>
  <c r="G53" i="18"/>
  <c r="H53" i="18"/>
  <c r="I53" i="18"/>
  <c r="J53" i="18"/>
  <c r="K53" i="18"/>
  <c r="L53" i="18"/>
  <c r="M53" i="18"/>
  <c r="B54" i="18"/>
  <c r="C54" i="18"/>
  <c r="D54" i="18"/>
  <c r="E54" i="18"/>
  <c r="F54" i="18"/>
  <c r="G54" i="18"/>
  <c r="H54" i="18"/>
  <c r="I54" i="18"/>
  <c r="J54" i="18"/>
  <c r="K54" i="18"/>
  <c r="L54" i="18"/>
  <c r="M54" i="18"/>
  <c r="B55" i="18"/>
  <c r="C55" i="18"/>
  <c r="D55" i="18"/>
  <c r="E55" i="18"/>
  <c r="F55" i="18"/>
  <c r="G55" i="18"/>
  <c r="H55" i="18"/>
  <c r="I55" i="18"/>
  <c r="J55" i="18"/>
  <c r="K55" i="18"/>
  <c r="L55" i="18"/>
  <c r="M55" i="18"/>
  <c r="B56" i="18"/>
  <c r="C56" i="18"/>
  <c r="D56" i="18"/>
  <c r="E56" i="18"/>
  <c r="F56" i="18"/>
  <c r="G56" i="18"/>
  <c r="H56" i="18"/>
  <c r="I56" i="18"/>
  <c r="J56" i="18"/>
  <c r="K56" i="18"/>
  <c r="L56" i="18"/>
  <c r="M56" i="18"/>
  <c r="M4" i="18"/>
  <c r="L4" i="18"/>
  <c r="K4" i="18"/>
  <c r="J4" i="18"/>
  <c r="I4" i="18"/>
  <c r="H4" i="18"/>
  <c r="G4" i="18"/>
  <c r="F4" i="18"/>
  <c r="E4" i="18"/>
  <c r="D4" i="18"/>
  <c r="C4" i="18"/>
  <c r="B4" i="18"/>
  <c r="A5" i="15"/>
  <c r="A9" i="15"/>
  <c r="A12" i="15"/>
  <c r="A14" i="15"/>
  <c r="A15" i="15"/>
</calcChain>
</file>

<file path=xl/sharedStrings.xml><?xml version="1.0" encoding="utf-8"?>
<sst xmlns="http://schemas.openxmlformats.org/spreadsheetml/2006/main" count="505" uniqueCount="85">
  <si>
    <t>Currency</t>
  </si>
  <si>
    <t>Occ %</t>
  </si>
  <si>
    <t>ADR</t>
  </si>
  <si>
    <t>RevPAR</t>
  </si>
  <si>
    <t>ISO Code</t>
  </si>
  <si>
    <t>Rate</t>
  </si>
  <si>
    <t>Occ</t>
  </si>
  <si>
    <t>Room Rev</t>
  </si>
  <si>
    <t>Room Avail</t>
  </si>
  <si>
    <t>Room Sold</t>
  </si>
  <si>
    <t>United States</t>
  </si>
  <si>
    <t>USD</t>
  </si>
  <si>
    <t>1</t>
  </si>
  <si>
    <t>Virginia</t>
  </si>
  <si>
    <t>Markets</t>
  </si>
  <si>
    <t>Norfolk-Virginia Beach, VA</t>
  </si>
  <si>
    <t>Richmond-Petersburg, VA</t>
  </si>
  <si>
    <t>Virginia Area</t>
  </si>
  <si>
    <t>Washington, DC</t>
  </si>
  <si>
    <t>Tracts</t>
  </si>
  <si>
    <t>Arlington, VA</t>
  </si>
  <si>
    <t>Suburban Virginia Area</t>
  </si>
  <si>
    <t>Alexandria, VA</t>
  </si>
  <si>
    <t>Fairfax/Tysons Corner, VA</t>
  </si>
  <si>
    <t>I-95 Fredericksburg, VA</t>
  </si>
  <si>
    <t>Dulles Airport Area, VA</t>
  </si>
  <si>
    <t>Williamsburg, VA</t>
  </si>
  <si>
    <t>Virginia Beach, VA</t>
  </si>
  <si>
    <t>Norfolk/Portsmouth, VA</t>
  </si>
  <si>
    <t>Newport News/Hampton, VA</t>
  </si>
  <si>
    <t>Chesapeake/Suffolk, VA</t>
  </si>
  <si>
    <t>Richmond North/Glen Allen, VA</t>
  </si>
  <si>
    <t>Richmond West/Midlothian, VA</t>
  </si>
  <si>
    <t>Petersburg/Chester, VA</t>
  </si>
  <si>
    <t>Roanoke, VA</t>
  </si>
  <si>
    <t>Charlottesville, VA</t>
  </si>
  <si>
    <t>Bristol/Kingsport, TN</t>
  </si>
  <si>
    <t>Staunton/Harrisonburg, VA</t>
  </si>
  <si>
    <t>Blacksburg/Wytheville, VA</t>
  </si>
  <si>
    <t>Lynchburg, VA</t>
  </si>
  <si>
    <t>Tab 15 - Help</t>
  </si>
  <si>
    <t>Glossary:</t>
  </si>
  <si>
    <t>Frequently Asked Questions (FAQ):</t>
  </si>
  <si>
    <t>Room Supply</t>
  </si>
  <si>
    <t>Room Demand</t>
  </si>
  <si>
    <t>Occupancy</t>
  </si>
  <si>
    <t>Virginia Area (non-MSA)</t>
  </si>
  <si>
    <t>Bristol-Kingsport MSA</t>
  </si>
  <si>
    <t>Richmond - Petersburg, VA</t>
  </si>
  <si>
    <t>VTC Tourism Regions</t>
  </si>
  <si>
    <t>Central Virginia</t>
  </si>
  <si>
    <t>Chesapeake Bay</t>
  </si>
  <si>
    <t>Coastal Virginia - Eastern Shore</t>
  </si>
  <si>
    <t>Coastal Virginia - Hampton Roads</t>
  </si>
  <si>
    <t>Northern Virginia</t>
  </si>
  <si>
    <t>Shenandoah Valley</t>
  </si>
  <si>
    <t>Southern Virginia</t>
  </si>
  <si>
    <t>Southwest Virginia - Blue Ridge Highlands</t>
  </si>
  <si>
    <t>Southwest Virginia - Heart of Appalachia</t>
  </si>
  <si>
    <t>Virginia Mountains</t>
  </si>
  <si>
    <t>Update month here</t>
  </si>
  <si>
    <t xml:space="preserve">Virginia Tourism Regions. </t>
  </si>
  <si>
    <t>Refer to tabs to the right for STR Submarket Maps</t>
  </si>
  <si>
    <t>Virginia Regional</t>
  </si>
  <si>
    <t xml:space="preserve">Richmond CBD, VA </t>
  </si>
  <si>
    <t>SOURCE: COSTAR REALTY INFORMATION, INC. 
REPUBLICATION OR OTHER RE-USE OF THIS DATA WITHOUT THE EXPRESS WRITTEN PERMISSION OF COSTAR IS STRICTLY PROHIBITED</t>
  </si>
  <si>
    <t>Virginia Luxury</t>
  </si>
  <si>
    <t>Virginia Upper Upscale</t>
  </si>
  <si>
    <t>Virginia Upscale</t>
  </si>
  <si>
    <t>Virginia Upper Midscale</t>
  </si>
  <si>
    <t>Virginia Midscale</t>
  </si>
  <si>
    <t>Virginia Economy</t>
  </si>
  <si>
    <t>Luxury</t>
  </si>
  <si>
    <t>Upper Upscale</t>
  </si>
  <si>
    <t>Upscale</t>
  </si>
  <si>
    <t>Upper Midscale</t>
  </si>
  <si>
    <t>Midscale</t>
  </si>
  <si>
    <t>Economy</t>
  </si>
  <si>
    <t>Virginia Class Scales</t>
  </si>
  <si>
    <t>Percent Change from YTD 2023</t>
  </si>
  <si>
    <t>May 2024 Monthly Report</t>
  </si>
  <si>
    <t>YTD May 2024 Monthly Report</t>
  </si>
  <si>
    <t>Current Month - May 2024 vs May 2023</t>
  </si>
  <si>
    <t>Year to Date - May 2024 vs May 2023</t>
  </si>
  <si>
    <t>Percent Change from May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</si>
</sst>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m\ d\,\ yyyy"/>
    <numFmt numFmtId="165" formatCode="0.0"/>
    <numFmt numFmtId="166" formatCode="#,##0.0;\-#,##0.0"/>
    <numFmt numFmtId="167" formatCode="0.0&quot;%&quot;"/>
    <numFmt numFmtId="168" formatCode="&quot;$&quot;#,##0.00"/>
    <numFmt numFmtId="169" formatCode="mmmm\ yyyy"/>
    <numFmt numFmtId="170" formatCode="#,##0.00;\-#,##0.00"/>
  </numFmts>
  <fonts count="24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8"/>
      <name val="Arial"/>
      <family val="2"/>
    </font>
    <font>
      <sz val="2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sz val="11"/>
      <color indexed="8"/>
      <name val="Calibri"/>
      <family val="2"/>
    </font>
    <font>
      <b/>
      <sz val="18"/>
      <color indexed="8"/>
      <name val="Arial"/>
      <family val="2"/>
    </font>
    <font>
      <sz val="18"/>
      <color indexed="8"/>
      <name val="Arial"/>
      <family val="2"/>
    </font>
    <font>
      <sz val="11"/>
      <color indexed="10"/>
      <name val="Calibri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b/>
      <sz val="10"/>
      <name val="Arial"/>
      <family val="2"/>
    </font>
    <font>
      <b/>
      <sz val="10"/>
      <name val="Segoe UI"/>
      <family val="2"/>
    </font>
    <font>
      <sz val="10"/>
      <name val="Segoe UI"/>
      <family val="2"/>
    </font>
    <font>
      <sz val="8"/>
      <name val="Arial"/>
      <family val="2"/>
    </font>
    <font>
      <b/>
      <sz val="11"/>
      <color indexed="9"/>
      <name val="Segoe UI"/>
      <family val="2"/>
    </font>
    <font>
      <b/>
      <sz val="11"/>
      <color theme="0"/>
      <name val="Segoe UI"/>
      <family val="2"/>
    </font>
    <font>
      <b/>
      <i/>
      <sz val="10"/>
      <name val="Segoe UI"/>
      <family val="2"/>
    </font>
    <font>
      <sz val="1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54F0F"/>
        <bgColor indexed="64"/>
      </patternFill>
    </fill>
  </fills>
  <borders count="23">
    <border>
      <left/>
      <right/>
      <top/>
      <bottom/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/>
      <top style="thin">
        <color indexed="55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indexed="64"/>
      </bottom>
      <diagonal/>
    </border>
    <border>
      <left style="thin">
        <color theme="0" tint="-0.249977111117893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indexed="64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116">
    <xf numFmtId="0" fontId="0" fillId="0" borderId="0" xfId="0"/>
    <xf numFmtId="0" fontId="1" fillId="0" borderId="0" xfId="0" applyFont="1"/>
    <xf numFmtId="0" fontId="2" fillId="0" borderId="0" xfId="0" applyFont="1"/>
    <xf numFmtId="0" fontId="7" fillId="0" borderId="1" xfId="0" applyFont="1" applyBorder="1" applyAlignment="1">
      <alignment horizontal="center"/>
    </xf>
    <xf numFmtId="0" fontId="7" fillId="0" borderId="0" xfId="0" applyFont="1"/>
    <xf numFmtId="0" fontId="8" fillId="0" borderId="2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vertical="top"/>
    </xf>
    <xf numFmtId="0" fontId="14" fillId="0" borderId="0" xfId="0" applyFont="1"/>
    <xf numFmtId="0" fontId="15" fillId="0" borderId="0" xfId="0" applyFont="1"/>
    <xf numFmtId="0" fontId="1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0" fontId="2" fillId="0" borderId="0" xfId="0" applyFont="1" applyAlignment="1">
      <alignment horizontal="right"/>
    </xf>
    <xf numFmtId="0" fontId="1" fillId="0" borderId="3" xfId="0" applyFont="1" applyBorder="1"/>
    <xf numFmtId="0" fontId="18" fillId="0" borderId="0" xfId="0" applyFont="1"/>
    <xf numFmtId="0" fontId="17" fillId="0" borderId="0" xfId="0" applyFont="1"/>
    <xf numFmtId="0" fontId="17" fillId="0" borderId="0" xfId="0" applyFont="1" applyAlignment="1">
      <alignment horizontal="left"/>
    </xf>
    <xf numFmtId="167" fontId="18" fillId="5" borderId="4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horizontal="right"/>
    </xf>
    <xf numFmtId="1" fontId="18" fillId="0" borderId="0" xfId="0" applyNumberFormat="1" applyFont="1" applyAlignment="1">
      <alignment horizontal="right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164" fontId="1" fillId="0" borderId="0" xfId="0" applyNumberFormat="1" applyFont="1" applyAlignment="1">
      <alignment horizontal="left"/>
    </xf>
    <xf numFmtId="49" fontId="2" fillId="0" borderId="0" xfId="0" applyNumberFormat="1" applyFont="1"/>
    <xf numFmtId="49" fontId="2" fillId="0" borderId="0" xfId="0" applyNumberFormat="1" applyFont="1" applyAlignment="1">
      <alignment horizontal="right"/>
    </xf>
    <xf numFmtId="0" fontId="6" fillId="0" borderId="5" xfId="0" applyFont="1" applyBorder="1" applyAlignment="1">
      <alignment vertical="center"/>
    </xf>
    <xf numFmtId="0" fontId="6" fillId="0" borderId="6" xfId="0" applyFont="1" applyBorder="1" applyAlignment="1">
      <alignment vertical="center"/>
    </xf>
    <xf numFmtId="0" fontId="7" fillId="0" borderId="5" xfId="0" applyFont="1" applyBorder="1"/>
    <xf numFmtId="0" fontId="7" fillId="0" borderId="6" xfId="0" applyFont="1" applyBorder="1"/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1" xfId="0" applyFont="1" applyBorder="1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0" fontId="2" fillId="0" borderId="7" xfId="0" applyFont="1" applyBorder="1"/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right"/>
    </xf>
    <xf numFmtId="0" fontId="16" fillId="0" borderId="0" xfId="0" applyFont="1"/>
    <xf numFmtId="0" fontId="2" fillId="0" borderId="3" xfId="0" applyFont="1" applyBorder="1"/>
    <xf numFmtId="0" fontId="2" fillId="0" borderId="3" xfId="0" applyFont="1" applyBorder="1" applyAlignment="1">
      <alignment horizontal="center"/>
    </xf>
    <xf numFmtId="0" fontId="2" fillId="0" borderId="3" xfId="0" applyFont="1" applyBorder="1" applyAlignment="1">
      <alignment horizontal="right"/>
    </xf>
    <xf numFmtId="14" fontId="4" fillId="6" borderId="0" xfId="0" applyNumberFormat="1" applyFont="1" applyFill="1" applyAlignment="1">
      <alignment horizontal="left"/>
    </xf>
    <xf numFmtId="0" fontId="3" fillId="6" borderId="0" xfId="0" applyFont="1" applyFill="1" applyAlignment="1">
      <alignment horizontal="left"/>
    </xf>
    <xf numFmtId="0" fontId="1" fillId="6" borderId="0" xfId="0" applyFont="1" applyFill="1"/>
    <xf numFmtId="0" fontId="5" fillId="6" borderId="0" xfId="0" applyFont="1" applyFill="1" applyAlignment="1">
      <alignment horizontal="right"/>
    </xf>
    <xf numFmtId="0" fontId="18" fillId="0" borderId="12" xfId="0" applyFont="1" applyBorder="1"/>
    <xf numFmtId="167" fontId="18" fillId="0" borderId="13" xfId="0" applyNumberFormat="1" applyFont="1" applyBorder="1" applyAlignment="1">
      <alignment horizontal="center" vertical="center"/>
    </xf>
    <xf numFmtId="168" fontId="18" fillId="0" borderId="13" xfId="0" applyNumberFormat="1" applyFont="1" applyBorder="1" applyAlignment="1">
      <alignment horizontal="center" vertical="center"/>
    </xf>
    <xf numFmtId="167" fontId="18" fillId="5" borderId="0" xfId="0" applyNumberFormat="1" applyFont="1" applyFill="1" applyAlignment="1">
      <alignment horizontal="center" vertical="center"/>
    </xf>
    <xf numFmtId="168" fontId="18" fillId="5" borderId="0" xfId="0" applyNumberFormat="1" applyFont="1" applyFill="1" applyAlignment="1">
      <alignment horizontal="center" vertical="center"/>
    </xf>
    <xf numFmtId="167" fontId="18" fillId="0" borderId="14" xfId="0" applyNumberFormat="1" applyFont="1" applyBorder="1" applyAlignment="1">
      <alignment horizontal="center" vertical="center"/>
    </xf>
    <xf numFmtId="167" fontId="18" fillId="0" borderId="15" xfId="0" applyNumberFormat="1" applyFont="1" applyBorder="1" applyAlignment="1">
      <alignment horizontal="center" vertical="center"/>
    </xf>
    <xf numFmtId="167" fontId="18" fillId="5" borderId="8" xfId="0" applyNumberFormat="1" applyFont="1" applyFill="1" applyBorder="1" applyAlignment="1">
      <alignment horizontal="center" vertical="center"/>
    </xf>
    <xf numFmtId="167" fontId="18" fillId="0" borderId="16" xfId="0" applyNumberFormat="1" applyFont="1" applyBorder="1" applyAlignment="1">
      <alignment horizontal="center" vertical="center"/>
    </xf>
    <xf numFmtId="167" fontId="18" fillId="0" borderId="17" xfId="0" applyNumberFormat="1" applyFont="1" applyBorder="1" applyAlignment="1">
      <alignment horizontal="center" vertical="center"/>
    </xf>
    <xf numFmtId="168" fontId="18" fillId="0" borderId="17" xfId="0" applyNumberFormat="1" applyFont="1" applyBorder="1" applyAlignment="1">
      <alignment horizontal="center" vertical="center"/>
    </xf>
    <xf numFmtId="167" fontId="18" fillId="0" borderId="18" xfId="0" applyNumberFormat="1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1" fillId="7" borderId="13" xfId="0" applyFont="1" applyFill="1" applyBorder="1" applyAlignment="1">
      <alignment horizontal="center" vertical="center"/>
    </xf>
    <xf numFmtId="0" fontId="21" fillId="7" borderId="13" xfId="0" applyFont="1" applyFill="1" applyBorder="1" applyAlignment="1">
      <alignment horizontal="center" vertical="center" wrapText="1"/>
    </xf>
    <xf numFmtId="0" fontId="21" fillId="7" borderId="15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Continuous"/>
    </xf>
    <xf numFmtId="0" fontId="7" fillId="0" borderId="7" xfId="0" applyFont="1" applyBorder="1" applyAlignment="1">
      <alignment horizontal="centerContinuous"/>
    </xf>
    <xf numFmtId="0" fontId="7" fillId="0" borderId="9" xfId="0" applyFont="1" applyBorder="1" applyAlignment="1">
      <alignment horizontal="centerContinuous"/>
    </xf>
    <xf numFmtId="0" fontId="8" fillId="0" borderId="1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3" fillId="6" borderId="0" xfId="0" applyFont="1" applyFill="1" applyAlignment="1">
      <alignment horizontal="right"/>
    </xf>
    <xf numFmtId="0" fontId="23" fillId="0" borderId="0" xfId="0" applyFont="1"/>
    <xf numFmtId="0" fontId="23" fillId="0" borderId="3" xfId="0" applyFont="1" applyBorder="1"/>
    <xf numFmtId="0" fontId="1" fillId="0" borderId="7" xfId="0" applyFont="1" applyBorder="1"/>
    <xf numFmtId="166" fontId="23" fillId="2" borderId="3" xfId="0" applyNumberFormat="1" applyFont="1" applyFill="1" applyBorder="1"/>
    <xf numFmtId="166" fontId="23" fillId="2" borderId="0" xfId="0" applyNumberFormat="1" applyFont="1" applyFill="1"/>
    <xf numFmtId="170" fontId="23" fillId="2" borderId="3" xfId="0" applyNumberFormat="1" applyFont="1" applyFill="1" applyBorder="1"/>
    <xf numFmtId="170" fontId="23" fillId="2" borderId="0" xfId="0" applyNumberFormat="1" applyFont="1" applyFill="1"/>
    <xf numFmtId="170" fontId="1" fillId="0" borderId="3" xfId="0" applyNumberFormat="1" applyFont="1" applyBorder="1"/>
    <xf numFmtId="170" fontId="1" fillId="0" borderId="0" xfId="0" applyNumberFormat="1" applyFont="1"/>
    <xf numFmtId="0" fontId="1" fillId="2" borderId="3" xfId="0" applyFont="1" applyFill="1" applyBorder="1"/>
    <xf numFmtId="166" fontId="1" fillId="2" borderId="1" xfId="0" applyNumberFormat="1" applyFont="1" applyFill="1" applyBorder="1"/>
    <xf numFmtId="166" fontId="1" fillId="2" borderId="7" xfId="0" applyNumberFormat="1" applyFont="1" applyFill="1" applyBorder="1"/>
    <xf numFmtId="170" fontId="1" fillId="2" borderId="1" xfId="0" applyNumberFormat="1" applyFont="1" applyFill="1" applyBorder="1"/>
    <xf numFmtId="170" fontId="1" fillId="2" borderId="7" xfId="0" applyNumberFormat="1" applyFont="1" applyFill="1" applyBorder="1"/>
    <xf numFmtId="165" fontId="1" fillId="0" borderId="7" xfId="0" applyNumberFormat="1" applyFont="1" applyBorder="1"/>
    <xf numFmtId="2" fontId="1" fillId="0" borderId="7" xfId="0" applyNumberFormat="1" applyFont="1" applyBorder="1"/>
    <xf numFmtId="165" fontId="1" fillId="0" borderId="0" xfId="0" applyNumberFormat="1" applyFont="1"/>
    <xf numFmtId="2" fontId="1" fillId="0" borderId="0" xfId="0" applyNumberFormat="1" applyFont="1"/>
    <xf numFmtId="166" fontId="1" fillId="0" borderId="3" xfId="0" applyNumberFormat="1" applyFont="1" applyBorder="1"/>
    <xf numFmtId="166" fontId="1" fillId="0" borderId="0" xfId="0" applyNumberFormat="1" applyFont="1"/>
    <xf numFmtId="166" fontId="1" fillId="2" borderId="3" xfId="0" applyNumberFormat="1" applyFont="1" applyFill="1" applyBorder="1"/>
    <xf numFmtId="166" fontId="1" fillId="2" borderId="0" xfId="0" applyNumberFormat="1" applyFont="1" applyFill="1"/>
    <xf numFmtId="170" fontId="1" fillId="2" borderId="3" xfId="0" applyNumberFormat="1" applyFont="1" applyFill="1" applyBorder="1"/>
    <xf numFmtId="170" fontId="1" fillId="2" borderId="0" xfId="0" applyNumberFormat="1" applyFont="1" applyFill="1"/>
    <xf numFmtId="0" fontId="22" fillId="0" borderId="22" xfId="0" applyFont="1" applyBorder="1" applyAlignment="1">
      <alignment horizontal="left" vertical="top" wrapText="1"/>
    </xf>
    <xf numFmtId="0" fontId="22" fillId="0" borderId="22" xfId="0" applyFont="1" applyBorder="1" applyAlignment="1">
      <alignment horizontal="left" vertical="top"/>
    </xf>
    <xf numFmtId="0" fontId="22" fillId="0" borderId="0" xfId="0" applyFont="1" applyAlignment="1">
      <alignment horizontal="left" vertical="top"/>
    </xf>
    <xf numFmtId="169" fontId="17" fillId="0" borderId="0" xfId="0" applyNumberFormat="1" applyFont="1" applyAlignment="1">
      <alignment horizontal="left" vertical="center" wrapText="1"/>
    </xf>
    <xf numFmtId="0" fontId="20" fillId="3" borderId="19" xfId="0" applyFont="1" applyFill="1" applyBorder="1" applyAlignment="1">
      <alignment horizontal="center" vertical="center" wrapText="1"/>
    </xf>
    <xf numFmtId="0" fontId="20" fillId="3" borderId="20" xfId="0" applyFont="1" applyFill="1" applyBorder="1" applyAlignment="1">
      <alignment horizontal="center" vertical="center" wrapText="1"/>
    </xf>
    <xf numFmtId="0" fontId="20" fillId="3" borderId="21" xfId="0" applyFont="1" applyFill="1" applyBorder="1" applyAlignment="1">
      <alignment horizontal="center" vertical="center" wrapText="1"/>
    </xf>
    <xf numFmtId="0" fontId="20" fillId="3" borderId="14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center" vertical="center" wrapText="1"/>
    </xf>
    <xf numFmtId="0" fontId="20" fillId="3" borderId="15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7" fillId="0" borderId="1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A54F0F"/>
      <rgbColor rgb="0000FFFF"/>
      <rgbColor rgb="00800000"/>
      <rgbColor rgb="00008000"/>
      <rgbColor rgb="00000080"/>
      <rgbColor rgb="00808000"/>
      <rgbColor rgb="00D0006F"/>
      <rgbColor rgb="00008080"/>
      <rgbColor rgb="00C0C0C0"/>
      <rgbColor rgb="00808080"/>
      <rgbColor rgb="009999FF"/>
      <rgbColor rgb="006E6259"/>
      <rgbColor rgb="00620C0B"/>
      <rgbColor rgb="00590001"/>
      <rgbColor rgb="00404549"/>
      <rgbColor rgb="00CD9B7A"/>
      <rgbColor rgb="00990033"/>
      <rgbColor rgb="00EAEAEA"/>
      <rgbColor rgb="00000080"/>
      <rgbColor rgb="003366FF"/>
      <rgbColor rgb="00579A32"/>
      <rgbColor rgb="00CC9900"/>
      <rgbColor rgb="00D22630"/>
      <rgbColor rgb="00800000"/>
      <rgbColor rgb="0000BFB3"/>
      <rgbColor rgb="000000FF"/>
      <rgbColor rgb="00009CDE"/>
      <rgbColor rgb="00CCFFFF"/>
      <rgbColor rgb="00CCFFCC"/>
      <rgbColor rgb="00CDE499"/>
      <rgbColor rgb="0099D7F2"/>
      <rgbColor rgb="00666666"/>
      <rgbColor rgb="00CC99FF"/>
      <rgbColor rgb="00F0A8AB"/>
      <rgbColor rgb="003366FF"/>
      <rgbColor rgb="0033CCCC"/>
      <rgbColor rgb="0084BD00"/>
      <rgbColor rgb="00FEDB00"/>
      <rgbColor rgb="00FF9900"/>
      <rgbColor rgb="00FE50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205740</xdr:colOff>
      <xdr:row>0</xdr:row>
      <xdr:rowOff>0</xdr:rowOff>
    </xdr:from>
    <xdr:ext cx="1243968" cy="352168"/>
    <xdr:sp macro="" textlink="">
      <xdr:nvSpPr>
        <xdr:cNvPr id="46082" name="Arrow: Right 1">
          <a:extLst>
            <a:ext uri="{FF2B5EF4-FFF2-40B4-BE49-F238E27FC236}">
              <a16:creationId xmlns:a16="http://schemas.microsoft.com/office/drawing/2014/main" id="{D9EA7C32-698F-45E7-A710-FD0C721B8556}"/>
            </a:ext>
          </a:extLst>
        </xdr:cNvPr>
        <xdr:cNvSpPr>
          <a:spLocks noChangeArrowheads="1"/>
        </xdr:cNvSpPr>
      </xdr:nvSpPr>
      <xdr:spPr bwMode="auto">
        <a:xfrm rot="10800000">
          <a:off x="3143250" y="0"/>
          <a:ext cx="1066800" cy="342900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258444</xdr:colOff>
      <xdr:row>0</xdr:row>
      <xdr:rowOff>0</xdr:rowOff>
    </xdr:from>
    <xdr:ext cx="535306" cy="352168"/>
    <xdr:sp macro="" textlink="">
      <xdr:nvSpPr>
        <xdr:cNvPr id="49153" name="Arrow: Right 1">
          <a:extLst>
            <a:ext uri="{FF2B5EF4-FFF2-40B4-BE49-F238E27FC236}">
              <a16:creationId xmlns:a16="http://schemas.microsoft.com/office/drawing/2014/main" id="{B11403DA-59E7-4662-AD20-24ABC91C38B2}"/>
            </a:ext>
          </a:extLst>
        </xdr:cNvPr>
        <xdr:cNvSpPr>
          <a:spLocks noChangeArrowheads="1"/>
        </xdr:cNvSpPr>
      </xdr:nvSpPr>
      <xdr:spPr bwMode="auto">
        <a:xfrm rot="10800000">
          <a:off x="4077969" y="0"/>
          <a:ext cx="535306" cy="352168"/>
        </a:xfrm>
        <a:prstGeom prst="rightArrow">
          <a:avLst>
            <a:gd name="adj1" fmla="val 50000"/>
            <a:gd name="adj2" fmla="val 17500"/>
          </a:avLst>
        </a:prstGeom>
        <a:solidFill>
          <a:srgbClr val="FFC000"/>
        </a:solidFill>
        <a:ln w="9525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wrap="square" lIns="18288" tIns="0" rIns="0" bIns="0" anchor="ctr" upright="1">
          <a:spAutoFit/>
        </a:bodyPr>
        <a:lstStyle/>
        <a:p>
          <a:endParaRPr lang="en-US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769620</xdr:colOff>
      <xdr:row>2</xdr:row>
      <xdr:rowOff>22860</xdr:rowOff>
    </xdr:to>
    <xdr:pic>
      <xdr:nvPicPr>
        <xdr:cNvPr id="29723" name="Picture 2">
          <a:extLst>
            <a:ext uri="{FF2B5EF4-FFF2-40B4-BE49-F238E27FC236}">
              <a16:creationId xmlns:a16="http://schemas.microsoft.com/office/drawing/2014/main" id="{478885A9-CABC-4599-A2F7-5FB108B53B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4963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18</xdr:col>
      <xdr:colOff>228600</xdr:colOff>
      <xdr:row>42</xdr:row>
      <xdr:rowOff>30480</xdr:rowOff>
    </xdr:to>
    <xdr:pic>
      <xdr:nvPicPr>
        <xdr:cNvPr id="50195" name="Picture 1">
          <a:extLst>
            <a:ext uri="{FF2B5EF4-FFF2-40B4-BE49-F238E27FC236}">
              <a16:creationId xmlns:a16="http://schemas.microsoft.com/office/drawing/2014/main" id="{D5C26158-ACA7-49CD-862B-8186CDCED8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2920"/>
          <a:ext cx="11201400" cy="6568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1</xdr:row>
      <xdr:rowOff>137160</xdr:rowOff>
    </xdr:from>
    <xdr:to>
      <xdr:col>16</xdr:col>
      <xdr:colOff>137160</xdr:colOff>
      <xdr:row>50</xdr:row>
      <xdr:rowOff>45720</xdr:rowOff>
    </xdr:to>
    <xdr:pic>
      <xdr:nvPicPr>
        <xdr:cNvPr id="51219" name="Picture 1">
          <a:extLst>
            <a:ext uri="{FF2B5EF4-FFF2-40B4-BE49-F238E27FC236}">
              <a16:creationId xmlns:a16="http://schemas.microsoft.com/office/drawing/2014/main" id="{407E7AC9-EAFE-4D70-B0C5-EA569F4EC0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304800"/>
          <a:ext cx="9700260" cy="8122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144780</xdr:rowOff>
    </xdr:from>
    <xdr:to>
      <xdr:col>15</xdr:col>
      <xdr:colOff>236220</xdr:colOff>
      <xdr:row>48</xdr:row>
      <xdr:rowOff>45720</xdr:rowOff>
    </xdr:to>
    <xdr:pic>
      <xdr:nvPicPr>
        <xdr:cNvPr id="52243" name="Picture 2">
          <a:extLst>
            <a:ext uri="{FF2B5EF4-FFF2-40B4-BE49-F238E27FC236}">
              <a16:creationId xmlns:a16="http://schemas.microsoft.com/office/drawing/2014/main" id="{EA727F61-5D3C-421F-A3AC-02EE95739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12420"/>
          <a:ext cx="8961120" cy="7780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175260</xdr:rowOff>
    </xdr:from>
    <xdr:to>
      <xdr:col>11</xdr:col>
      <xdr:colOff>388620</xdr:colOff>
      <xdr:row>36</xdr:row>
      <xdr:rowOff>60960</xdr:rowOff>
    </xdr:to>
    <xdr:pic>
      <xdr:nvPicPr>
        <xdr:cNvPr id="53267" name="Picture 3">
          <a:extLst>
            <a:ext uri="{FF2B5EF4-FFF2-40B4-BE49-F238E27FC236}">
              <a16:creationId xmlns:a16="http://schemas.microsoft.com/office/drawing/2014/main" id="{3D705E27-1B8B-4295-BABC-BFF2247A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6934200" cy="5928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361949</xdr:colOff>
      <xdr:row>0</xdr:row>
      <xdr:rowOff>101600</xdr:rowOff>
    </xdr:from>
    <xdr:to>
      <xdr:col>22</xdr:col>
      <xdr:colOff>577850</xdr:colOff>
      <xdr:row>36</xdr:row>
      <xdr:rowOff>44450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FD099795-C3CA-0CD2-7A7E-C61D7B16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7549" y="101600"/>
          <a:ext cx="6921501" cy="577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137160</xdr:colOff>
      <xdr:row>0</xdr:row>
      <xdr:rowOff>137160</xdr:rowOff>
    </xdr:from>
    <xdr:to>
      <xdr:col>13</xdr:col>
      <xdr:colOff>76200</xdr:colOff>
      <xdr:row>41</xdr:row>
      <xdr:rowOff>68580</xdr:rowOff>
    </xdr:to>
    <xdr:pic>
      <xdr:nvPicPr>
        <xdr:cNvPr id="54291" name="Picture 5">
          <a:extLst>
            <a:ext uri="{FF2B5EF4-FFF2-40B4-BE49-F238E27FC236}">
              <a16:creationId xmlns:a16="http://schemas.microsoft.com/office/drawing/2014/main" id="{02129950-7430-4A33-B40A-F6ADE2AAA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37160"/>
          <a:ext cx="7863840" cy="6804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160020</xdr:colOff>
      <xdr:row>0</xdr:row>
      <xdr:rowOff>190500</xdr:rowOff>
    </xdr:from>
    <xdr:to>
      <xdr:col>12</xdr:col>
      <xdr:colOff>441960</xdr:colOff>
      <xdr:row>39</xdr:row>
      <xdr:rowOff>175260</xdr:rowOff>
    </xdr:to>
    <xdr:pic>
      <xdr:nvPicPr>
        <xdr:cNvPr id="55315" name="Picture 6">
          <a:extLst>
            <a:ext uri="{FF2B5EF4-FFF2-40B4-BE49-F238E27FC236}">
              <a16:creationId xmlns:a16="http://schemas.microsoft.com/office/drawing/2014/main" id="{4EAB076F-F7EB-42DB-94D1-558940131A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67640"/>
          <a:ext cx="7597140" cy="6537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410000" mc:Ignorable="a14" a14:legacySpreadsheetColorIndex="65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wrap="none" lIns="18288" tIns="0" rIns="0" bIns="0" upright="1">
        <a:spAutoFit/>
      </a:bodyPr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92D050"/>
    <pageSetUpPr fitToPage="1"/>
  </sheetPr>
  <dimension ref="A1:M65"/>
  <sheetViews>
    <sheetView tabSelected="1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12" sqref="E12"/>
    </sheetView>
  </sheetViews>
  <sheetFormatPr defaultColWidth="9.1796875" defaultRowHeight="16" x14ac:dyDescent="0.45"/>
  <cols>
    <col min="1" max="1" width="39" style="20" bestFit="1" customWidth="1"/>
    <col min="2" max="6" width="13.1796875" style="20" customWidth="1"/>
    <col min="7" max="7" width="13.1796875" style="21" customWidth="1"/>
    <col min="8" max="9" width="13.1796875" style="20" customWidth="1"/>
    <col min="10" max="11" width="13.1796875" style="21" customWidth="1"/>
    <col min="12" max="13" width="13.1796875" style="20" customWidth="1"/>
    <col min="14" max="16384" width="9.1796875" style="20"/>
  </cols>
  <sheetData>
    <row r="1" spans="1:13" ht="16.5" x14ac:dyDescent="0.45">
      <c r="A1" s="102" t="str">
        <f>'Current month raw data'!A1</f>
        <v>May 2024 Monthly Report</v>
      </c>
      <c r="B1" s="103" t="str">
        <f>'Current month raw data'!F1</f>
        <v>Current Month - May 2024 vs May 2023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5"/>
    </row>
    <row r="2" spans="1:13" ht="16.5" x14ac:dyDescent="0.45">
      <c r="A2" s="102"/>
      <c r="B2" s="106" t="s">
        <v>45</v>
      </c>
      <c r="C2" s="107"/>
      <c r="D2" s="107" t="s">
        <v>2</v>
      </c>
      <c r="E2" s="107"/>
      <c r="F2" s="107" t="s">
        <v>3</v>
      </c>
      <c r="G2" s="107"/>
      <c r="H2" s="107" t="str">
        <f>'Current month raw data'!L7</f>
        <v>Percent Change from May 2023</v>
      </c>
      <c r="I2" s="107"/>
      <c r="J2" s="107"/>
      <c r="K2" s="107"/>
      <c r="L2" s="107"/>
      <c r="M2" s="108"/>
    </row>
    <row r="3" spans="1:13" ht="33" x14ac:dyDescent="0.45">
      <c r="A3" s="102"/>
      <c r="B3" s="64">
        <f>'Current month raw data'!F8</f>
        <v>2024</v>
      </c>
      <c r="C3" s="64">
        <f>'Current month raw data'!G8</f>
        <v>2023</v>
      </c>
      <c r="D3" s="64">
        <f>'Current month raw data'!H8</f>
        <v>2024</v>
      </c>
      <c r="E3" s="64">
        <f>'Current month raw data'!I8</f>
        <v>2023</v>
      </c>
      <c r="F3" s="64">
        <f>'Current month raw data'!J8</f>
        <v>2024</v>
      </c>
      <c r="G3" s="64">
        <f>'Current month raw data'!K8</f>
        <v>2023</v>
      </c>
      <c r="H3" s="64" t="str">
        <f>'Current month raw data'!L8</f>
        <v>Occ</v>
      </c>
      <c r="I3" s="64" t="str">
        <f>'Current month raw data'!M8</f>
        <v>ADR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45">
      <c r="A4" s="22" t="s">
        <v>10</v>
      </c>
      <c r="B4" s="56">
        <f>VLOOKUP($A4,'Current month raw data'!$B:$Q,5,FALSE)</f>
        <v>65.747516573544104</v>
      </c>
      <c r="C4" s="52">
        <f>VLOOKUP($A4,'Current month raw data'!$B:$Q,6,FALSE)</f>
        <v>64.770177566333402</v>
      </c>
      <c r="D4" s="53">
        <f>VLOOKUP($A4,'Current month raw data'!$B:$Q,7,FALSE)</f>
        <v>160.40218631002301</v>
      </c>
      <c r="E4" s="53">
        <f>VLOOKUP($A4,'Current month raw data'!$B:$Q,8,FALSE)</f>
        <v>156.621563885733</v>
      </c>
      <c r="F4" s="53">
        <f>VLOOKUP($A4,'Current month raw data'!$B:$Q,9,FALSE)</f>
        <v>105.46045402850901</v>
      </c>
      <c r="G4" s="53">
        <f>VLOOKUP($A4,'Current month raw data'!$B:$Q,10,FALSE)</f>
        <v>101.444065035958</v>
      </c>
      <c r="H4" s="52">
        <f>VLOOKUP($A4,'Current month raw data'!$B:$Q,11,FALSE)</f>
        <v>1.50893365424195</v>
      </c>
      <c r="I4" s="52">
        <f>VLOOKUP($A4,'Current month raw data'!$B:$Q,12,FALSE)</f>
        <v>2.4138581753967401</v>
      </c>
      <c r="J4" s="52">
        <f>VLOOKUP($A4,'Current month raw data'!$B:$Q,13,FALSE)</f>
        <v>3.9592153480129202</v>
      </c>
      <c r="K4" s="52">
        <f>VLOOKUP($A4,'Current month raw data'!$B:$Q,14,FALSE)</f>
        <v>4.5026784559583399</v>
      </c>
      <c r="L4" s="52">
        <f>VLOOKUP($A4,'Current month raw data'!$B:$Q,15,FALSE)</f>
        <v>0.52276568856943195</v>
      </c>
      <c r="M4" s="57">
        <f>VLOOKUP($A4,'Current month raw data'!$B:$Q,16,FALSE)</f>
        <v>2.0395875302190301</v>
      </c>
    </row>
    <row r="5" spans="1:13" x14ac:dyDescent="0.45">
      <c r="A5" s="22" t="s">
        <v>13</v>
      </c>
      <c r="B5" s="56">
        <f>VLOOKUP($A5,'Current month raw data'!$B:$Q,5,FALSE)</f>
        <v>67.487373711920995</v>
      </c>
      <c r="C5" s="52">
        <f>VLOOKUP($A5,'Current month raw data'!$B:$Q,6,FALSE)</f>
        <v>67.055578646173501</v>
      </c>
      <c r="D5" s="53">
        <f>VLOOKUP($A5,'Current month raw data'!$B:$Q,7,FALSE)</f>
        <v>144.206259872472</v>
      </c>
      <c r="E5" s="53">
        <f>VLOOKUP($A5,'Current month raw data'!$B:$Q,8,FALSE)</f>
        <v>140.65214826358499</v>
      </c>
      <c r="F5" s="53">
        <f>VLOOKUP($A5,'Current month raw data'!$B:$Q,9,FALSE)</f>
        <v>97.321017516119696</v>
      </c>
      <c r="G5" s="53">
        <f>VLOOKUP($A5,'Current month raw data'!$B:$Q,10,FALSE)</f>
        <v>94.315111896421001</v>
      </c>
      <c r="H5" s="52">
        <f>VLOOKUP($A5,'Current month raw data'!$B:$Q,11,FALSE)</f>
        <v>0.64393608177773098</v>
      </c>
      <c r="I5" s="52">
        <f>VLOOKUP($A5,'Current month raw data'!$B:$Q,12,FALSE)</f>
        <v>2.52688043002868</v>
      </c>
      <c r="J5" s="52">
        <f>VLOOKUP($A5,'Current month raw data'!$B:$Q,13,FALSE)</f>
        <v>3.1870880066387501</v>
      </c>
      <c r="K5" s="52">
        <f>VLOOKUP($A5,'Current month raw data'!$B:$Q,14,FALSE)</f>
        <v>3.3783115898372502</v>
      </c>
      <c r="L5" s="52">
        <f>VLOOKUP($A5,'Current month raw data'!$B:$Q,15,FALSE)</f>
        <v>0.185317355972102</v>
      </c>
      <c r="M5" s="57">
        <f>VLOOKUP($A5,'Current month raw data'!$B:$Q,16,FALSE)</f>
        <v>0.83044676307073395</v>
      </c>
    </row>
    <row r="6" spans="1:13" x14ac:dyDescent="0.4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45">
      <c r="A7" s="22" t="s">
        <v>78</v>
      </c>
      <c r="B7" s="56"/>
      <c r="C7" s="52"/>
      <c r="D7" s="53"/>
      <c r="E7" s="53"/>
      <c r="F7" s="53"/>
      <c r="G7" s="53"/>
      <c r="H7" s="52"/>
      <c r="I7" s="52"/>
      <c r="J7" s="52"/>
      <c r="K7" s="52"/>
      <c r="L7" s="52"/>
      <c r="M7" s="57"/>
    </row>
    <row r="8" spans="1:13" x14ac:dyDescent="0.45">
      <c r="A8" s="24" t="s">
        <v>72</v>
      </c>
      <c r="B8" s="56">
        <f>VLOOKUP($A8,'Current month raw data'!$B:$Q,5,FALSE)</f>
        <v>64.887806609354001</v>
      </c>
      <c r="C8" s="52">
        <f>VLOOKUP($A8,'Current month raw data'!$B:$Q,6,FALSE)</f>
        <v>63.804322107421697</v>
      </c>
      <c r="D8" s="53">
        <f>VLOOKUP($A8,'Current month raw data'!$B:$Q,7,FALSE)</f>
        <v>339.28685050974599</v>
      </c>
      <c r="E8" s="53">
        <f>VLOOKUP($A8,'Current month raw data'!$B:$Q,8,FALSE)</f>
        <v>339.62608702370198</v>
      </c>
      <c r="F8" s="53">
        <f>VLOOKUP($A8,'Current month raw data'!$B:$Q,9,FALSE)</f>
        <v>220.15579540973201</v>
      </c>
      <c r="G8" s="53">
        <f>VLOOKUP($A8,'Current month raw data'!$B:$Q,10,FALSE)</f>
        <v>216.69612252543499</v>
      </c>
      <c r="H8" s="52">
        <f>VLOOKUP($A8,'Current month raw data'!$B:$Q,11,FALSE)</f>
        <v>1.6981365307951399</v>
      </c>
      <c r="I8" s="52">
        <f>VLOOKUP($A8,'Current month raw data'!$B:$Q,12,FALSE)</f>
        <v>-9.9885293538253997E-2</v>
      </c>
      <c r="J8" s="52">
        <f>VLOOKUP($A8,'Current month raw data'!$B:$Q,13,FALSE)</f>
        <v>1.5965550485984199</v>
      </c>
      <c r="K8" s="52">
        <f>VLOOKUP($A8,'Current month raw data'!$B:$Q,14,FALSE)</f>
        <v>1.5965550485984199</v>
      </c>
      <c r="L8" s="52">
        <f>VLOOKUP($A8,'Current month raw data'!$B:$Q,15,FALSE)</f>
        <v>0</v>
      </c>
      <c r="M8" s="57">
        <f>VLOOKUP($A8,'Current month raw data'!$B:$Q,16,FALSE)</f>
        <v>1.6981365307951399</v>
      </c>
    </row>
    <row r="9" spans="1:13" x14ac:dyDescent="0.45">
      <c r="A9" s="24" t="s">
        <v>73</v>
      </c>
      <c r="B9" s="56">
        <f>VLOOKUP($A9,'Current month raw data'!$B:$Q,5,FALSE)</f>
        <v>74.439727408768405</v>
      </c>
      <c r="C9" s="52">
        <f>VLOOKUP($A9,'Current month raw data'!$B:$Q,6,FALSE)</f>
        <v>72.362223085891898</v>
      </c>
      <c r="D9" s="53">
        <f>VLOOKUP($A9,'Current month raw data'!$B:$Q,7,FALSE)</f>
        <v>210.97077250646299</v>
      </c>
      <c r="E9" s="53">
        <f>VLOOKUP($A9,'Current month raw data'!$B:$Q,8,FALSE)</f>
        <v>203.32245963137299</v>
      </c>
      <c r="F9" s="53">
        <f>VLOOKUP($A9,'Current month raw data'!$B:$Q,9,FALSE)</f>
        <v>157.04606796598401</v>
      </c>
      <c r="G9" s="53">
        <f>VLOOKUP($A9,'Current month raw data'!$B:$Q,10,FALSE)</f>
        <v>147.12865182217701</v>
      </c>
      <c r="H9" s="52">
        <f>VLOOKUP($A9,'Current month raw data'!$B:$Q,11,FALSE)</f>
        <v>2.87097913010567</v>
      </c>
      <c r="I9" s="52">
        <f>VLOOKUP($A9,'Current month raw data'!$B:$Q,12,FALSE)</f>
        <v>3.76166651188315</v>
      </c>
      <c r="J9" s="52">
        <f>VLOOKUP($A9,'Current month raw data'!$B:$Q,13,FALSE)</f>
        <v>6.7406423024891602</v>
      </c>
      <c r="K9" s="52">
        <f>VLOOKUP($A9,'Current month raw data'!$B:$Q,14,FALSE)</f>
        <v>6.7089861342437498</v>
      </c>
      <c r="L9" s="52">
        <f>VLOOKUP($A9,'Current month raw data'!$B:$Q,15,FALSE)</f>
        <v>-2.9657089898053698E-2</v>
      </c>
      <c r="M9" s="57">
        <f>VLOOKUP($A9,'Current month raw data'!$B:$Q,16,FALSE)</f>
        <v>2.8404705913460502</v>
      </c>
    </row>
    <row r="10" spans="1:13" x14ac:dyDescent="0.45">
      <c r="A10" s="24" t="s">
        <v>74</v>
      </c>
      <c r="B10" s="56">
        <f>VLOOKUP($A10,'Current month raw data'!$B:$Q,5,FALSE)</f>
        <v>71.648031019953706</v>
      </c>
      <c r="C10" s="52">
        <f>VLOOKUP($A10,'Current month raw data'!$B:$Q,6,FALSE)</f>
        <v>72.212343668689897</v>
      </c>
      <c r="D10" s="53">
        <f>VLOOKUP($A10,'Current month raw data'!$B:$Q,7,FALSE)</f>
        <v>165.25598759825701</v>
      </c>
      <c r="E10" s="53">
        <f>VLOOKUP($A10,'Current month raw data'!$B:$Q,8,FALSE)</f>
        <v>161.810343708907</v>
      </c>
      <c r="F10" s="53">
        <f>VLOOKUP($A10,'Current month raw data'!$B:$Q,9,FALSE)</f>
        <v>118.40266125673</v>
      </c>
      <c r="G10" s="53">
        <f>VLOOKUP($A10,'Current month raw data'!$B:$Q,10,FALSE)</f>
        <v>116.847041490564</v>
      </c>
      <c r="H10" s="52">
        <f>VLOOKUP($A10,'Current month raw data'!$B:$Q,11,FALSE)</f>
        <v>-0.78146286364182105</v>
      </c>
      <c r="I10" s="52">
        <f>VLOOKUP($A10,'Current month raw data'!$B:$Q,12,FALSE)</f>
        <v>2.12943363840097</v>
      </c>
      <c r="J10" s="52">
        <f>VLOOKUP($A10,'Current month raw data'!$B:$Q,13,FALSE)</f>
        <v>1.33133004166915</v>
      </c>
      <c r="K10" s="52">
        <f>VLOOKUP($A10,'Current month raw data'!$B:$Q,14,FALSE)</f>
        <v>1.36752195667897</v>
      </c>
      <c r="L10" s="52">
        <f>VLOOKUP($A10,'Current month raw data'!$B:$Q,15,FALSE)</f>
        <v>3.5716411691171998E-2</v>
      </c>
      <c r="M10" s="57">
        <f>VLOOKUP($A10,'Current month raw data'!$B:$Q,16,FALSE)</f>
        <v>-0.74602556244424001</v>
      </c>
    </row>
    <row r="11" spans="1:13" x14ac:dyDescent="0.45">
      <c r="A11" s="24" t="s">
        <v>75</v>
      </c>
      <c r="B11" s="56">
        <f>VLOOKUP($A11,'Current month raw data'!$B:$Q,5,FALSE)</f>
        <v>70.992299636048401</v>
      </c>
      <c r="C11" s="52">
        <f>VLOOKUP($A11,'Current month raw data'!$B:$Q,6,FALSE)</f>
        <v>70.316714061061305</v>
      </c>
      <c r="D11" s="53">
        <f>VLOOKUP($A11,'Current month raw data'!$B:$Q,7,FALSE)</f>
        <v>135.98495472509401</v>
      </c>
      <c r="E11" s="53">
        <f>VLOOKUP($A11,'Current month raw data'!$B:$Q,8,FALSE)</f>
        <v>133.236269632324</v>
      </c>
      <c r="F11" s="53">
        <f>VLOOKUP($A11,'Current month raw data'!$B:$Q,9,FALSE)</f>
        <v>96.538846518384105</v>
      </c>
      <c r="G11" s="53">
        <f>VLOOKUP($A11,'Current month raw data'!$B:$Q,10,FALSE)</f>
        <v>93.687366742986498</v>
      </c>
      <c r="H11" s="52">
        <f>VLOOKUP($A11,'Current month raw data'!$B:$Q,11,FALSE)</f>
        <v>0.96077523531664399</v>
      </c>
      <c r="I11" s="52">
        <f>VLOOKUP($A11,'Current month raw data'!$B:$Q,12,FALSE)</f>
        <v>2.0630156490835501</v>
      </c>
      <c r="J11" s="52">
        <f>VLOOKUP($A11,'Current month raw data'!$B:$Q,13,FALSE)</f>
        <v>3.0436118278572999</v>
      </c>
      <c r="K11" s="52">
        <f>VLOOKUP($A11,'Current month raw data'!$B:$Q,14,FALSE)</f>
        <v>4.6182868759970699</v>
      </c>
      <c r="L11" s="52">
        <f>VLOOKUP($A11,'Current month raw data'!$B:$Q,15,FALSE)</f>
        <v>1.5281636776963801</v>
      </c>
      <c r="M11" s="57">
        <f>VLOOKUP($A11,'Current month raw data'!$B:$Q,16,FALSE)</f>
        <v>2.50362113118344</v>
      </c>
    </row>
    <row r="12" spans="1:13" x14ac:dyDescent="0.45">
      <c r="A12" s="24" t="s">
        <v>76</v>
      </c>
      <c r="B12" s="56">
        <f>VLOOKUP($A12,'Current month raw data'!$B:$Q,5,FALSE)</f>
        <v>65.182772728430294</v>
      </c>
      <c r="C12" s="52">
        <f>VLOOKUP($A12,'Current month raw data'!$B:$Q,6,FALSE)</f>
        <v>63.884722900119797</v>
      </c>
      <c r="D12" s="53">
        <f>VLOOKUP($A12,'Current month raw data'!$B:$Q,7,FALSE)</f>
        <v>97.016779595964195</v>
      </c>
      <c r="E12" s="53">
        <f>VLOOKUP($A12,'Current month raw data'!$B:$Q,8,FALSE)</f>
        <v>96.633334236255294</v>
      </c>
      <c r="F12" s="53">
        <f>VLOOKUP($A12,'Current month raw data'!$B:$Q,9,FALSE)</f>
        <v>63.238226952479501</v>
      </c>
      <c r="G12" s="53">
        <f>VLOOKUP($A12,'Current month raw data'!$B:$Q,10,FALSE)</f>
        <v>61.7339378059783</v>
      </c>
      <c r="H12" s="52">
        <f>VLOOKUP($A12,'Current month raw data'!$B:$Q,11,FALSE)</f>
        <v>2.0318626572740301</v>
      </c>
      <c r="I12" s="52">
        <f>VLOOKUP($A12,'Current month raw data'!$B:$Q,12,FALSE)</f>
        <v>0.39680443890245898</v>
      </c>
      <c r="J12" s="52">
        <f>VLOOKUP($A12,'Current month raw data'!$B:$Q,13,FALSE)</f>
        <v>2.4367296173929498</v>
      </c>
      <c r="K12" s="52">
        <f>VLOOKUP($A12,'Current month raw data'!$B:$Q,14,FALSE)</f>
        <v>1.1357220931372101</v>
      </c>
      <c r="L12" s="52">
        <f>VLOOKUP($A12,'Current month raw data'!$B:$Q,15,FALSE)</f>
        <v>-1.2700596056854601</v>
      </c>
      <c r="M12" s="57">
        <f>VLOOKUP($A12,'Current month raw data'!$B:$Q,16,FALSE)</f>
        <v>0.735997184735524</v>
      </c>
    </row>
    <row r="13" spans="1:13" x14ac:dyDescent="0.45">
      <c r="A13" s="24" t="s">
        <v>77</v>
      </c>
      <c r="B13" s="56">
        <f>VLOOKUP($A13,'Current month raw data'!$B:$Q,5,FALSE)</f>
        <v>55.582204449355899</v>
      </c>
      <c r="C13" s="52">
        <f>VLOOKUP($A13,'Current month raw data'!$B:$Q,6,FALSE)</f>
        <v>56.4492272976889</v>
      </c>
      <c r="D13" s="53">
        <f>VLOOKUP($A13,'Current month raw data'!$B:$Q,7,FALSE)</f>
        <v>72.941785807509305</v>
      </c>
      <c r="E13" s="53">
        <f>VLOOKUP($A13,'Current month raw data'!$B:$Q,8,FALSE)</f>
        <v>72.205348356955298</v>
      </c>
      <c r="F13" s="53">
        <f>VLOOKUP($A13,'Current month raw data'!$B:$Q,9,FALSE)</f>
        <v>40.542652516540997</v>
      </c>
      <c r="G13" s="53">
        <f>VLOOKUP($A13,'Current month raw data'!$B:$Q,10,FALSE)</f>
        <v>40.759361215105798</v>
      </c>
      <c r="H13" s="52">
        <f>VLOOKUP($A13,'Current month raw data'!$B:$Q,11,FALSE)</f>
        <v>-1.5359339531092799</v>
      </c>
      <c r="I13" s="52">
        <f>VLOOKUP($A13,'Current month raw data'!$B:$Q,12,FALSE)</f>
        <v>1.0199209162641101</v>
      </c>
      <c r="J13" s="52">
        <f>VLOOKUP($A13,'Current month raw data'!$B:$Q,13,FALSE)</f>
        <v>-0.53167834849293505</v>
      </c>
      <c r="K13" s="52">
        <f>VLOOKUP($A13,'Current month raw data'!$B:$Q,14,FALSE)</f>
        <v>-0.63552857265854101</v>
      </c>
      <c r="L13" s="52">
        <f>VLOOKUP($A13,'Current month raw data'!$B:$Q,15,FALSE)</f>
        <v>-0.104405324671558</v>
      </c>
      <c r="M13" s="57">
        <f>VLOOKUP($A13,'Current month raw data'!$B:$Q,16,FALSE)</f>
        <v>-1.6387356809503599</v>
      </c>
    </row>
    <row r="14" spans="1:13" x14ac:dyDescent="0.4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45">
      <c r="A15" s="22" t="s">
        <v>18</v>
      </c>
      <c r="B15" s="56">
        <f>VLOOKUP($A15,'Current month raw data'!$B:$Q,5,FALSE)</f>
        <v>76.068399593322994</v>
      </c>
      <c r="C15" s="52">
        <f>VLOOKUP($A15,'Current month raw data'!$B:$Q,6,FALSE)</f>
        <v>75.373432972465395</v>
      </c>
      <c r="D15" s="53">
        <f>VLOOKUP($A15,'Current month raw data'!$B:$Q,7,FALSE)</f>
        <v>206.62350045621</v>
      </c>
      <c r="E15" s="53">
        <f>VLOOKUP($A15,'Current month raw data'!$B:$Q,8,FALSE)</f>
        <v>203.68801100213</v>
      </c>
      <c r="F15" s="53">
        <f>VLOOKUP($A15,'Current month raw data'!$B:$Q,9,FALSE)</f>
        <v>157.17518998074101</v>
      </c>
      <c r="G15" s="53">
        <f>VLOOKUP($A15,'Current month raw data'!$B:$Q,10,FALSE)</f>
        <v>153.52664644563799</v>
      </c>
      <c r="H15" s="52">
        <f>VLOOKUP($A15,'Current month raw data'!$B:$Q,11,FALSE)</f>
        <v>0.92203126944137204</v>
      </c>
      <c r="I15" s="52">
        <f>VLOOKUP($A15,'Current month raw data'!$B:$Q,12,FALSE)</f>
        <v>1.4411694825029699</v>
      </c>
      <c r="J15" s="52">
        <f>VLOOKUP($A15,'Current month raw data'!$B:$Q,13,FALSE)</f>
        <v>2.3764887852186698</v>
      </c>
      <c r="K15" s="52">
        <f>VLOOKUP($A15,'Current month raw data'!$B:$Q,14,FALSE)</f>
        <v>2.8369269847315999</v>
      </c>
      <c r="L15" s="52">
        <f>VLOOKUP($A15,'Current month raw data'!$B:$Q,15,FALSE)</f>
        <v>0.44974994256631301</v>
      </c>
      <c r="M15" s="57">
        <f>VLOOKUP($A15,'Current month raw data'!$B:$Q,16,FALSE)</f>
        <v>1.37592804711244</v>
      </c>
    </row>
    <row r="16" spans="1:13" x14ac:dyDescent="0.45">
      <c r="A16" s="24" t="s">
        <v>20</v>
      </c>
      <c r="B16" s="56">
        <f>VLOOKUP($A16,'Current month raw data'!$B:$Q,5,FALSE)</f>
        <v>81.169479676420593</v>
      </c>
      <c r="C16" s="52">
        <f>VLOOKUP($A16,'Current month raw data'!$B:$Q,6,FALSE)</f>
        <v>80.051266686640702</v>
      </c>
      <c r="D16" s="53">
        <f>VLOOKUP($A16,'Current month raw data'!$B:$Q,7,FALSE)</f>
        <v>224.793566000205</v>
      </c>
      <c r="E16" s="53">
        <f>VLOOKUP($A16,'Current month raw data'!$B:$Q,8,FALSE)</f>
        <v>218.820909359327</v>
      </c>
      <c r="F16" s="53">
        <f>VLOOKUP($A16,'Current month raw data'!$B:$Q,9,FALSE)</f>
        <v>182.463767868437</v>
      </c>
      <c r="G16" s="53">
        <f>VLOOKUP($A16,'Current month raw data'!$B:$Q,10,FALSE)</f>
        <v>175.168909717367</v>
      </c>
      <c r="H16" s="52">
        <f>VLOOKUP($A16,'Current month raw data'!$B:$Q,11,FALSE)</f>
        <v>1.3968710753287299</v>
      </c>
      <c r="I16" s="52">
        <f>VLOOKUP($A16,'Current month raw data'!$B:$Q,12,FALSE)</f>
        <v>2.7294725437183902</v>
      </c>
      <c r="J16" s="52">
        <f>VLOOKUP($A16,'Current month raw data'!$B:$Q,13,FALSE)</f>
        <v>4.1644708315193704</v>
      </c>
      <c r="K16" s="52">
        <f>VLOOKUP($A16,'Current month raw data'!$B:$Q,14,FALSE)</f>
        <v>4.1644708315193704</v>
      </c>
      <c r="L16" s="52">
        <f>VLOOKUP($A16,'Current month raw data'!$B:$Q,15,FALSE)</f>
        <v>0</v>
      </c>
      <c r="M16" s="57">
        <f>VLOOKUP($A16,'Current month raw data'!$B:$Q,16,FALSE)</f>
        <v>1.3968710753287299</v>
      </c>
    </row>
    <row r="17" spans="1:13" x14ac:dyDescent="0.45">
      <c r="A17" s="24" t="s">
        <v>22</v>
      </c>
      <c r="B17" s="56">
        <f>VLOOKUP($A17,'Current month raw data'!$B:$Q,5,FALSE)</f>
        <v>75.371902703439204</v>
      </c>
      <c r="C17" s="52">
        <f>VLOOKUP($A17,'Current month raw data'!$B:$Q,6,FALSE)</f>
        <v>76.694416744165196</v>
      </c>
      <c r="D17" s="53">
        <f>VLOOKUP($A17,'Current month raw data'!$B:$Q,7,FALSE)</f>
        <v>176.84264329370799</v>
      </c>
      <c r="E17" s="53">
        <f>VLOOKUP($A17,'Current month raw data'!$B:$Q,8,FALSE)</f>
        <v>174.716816900173</v>
      </c>
      <c r="F17" s="53">
        <f>VLOOKUP($A17,'Current month raw data'!$B:$Q,9,FALSE)</f>
        <v>133.28966504152399</v>
      </c>
      <c r="G17" s="53">
        <f>VLOOKUP($A17,'Current month raw data'!$B:$Q,10,FALSE)</f>
        <v>133.99804367555899</v>
      </c>
      <c r="H17" s="52">
        <f>VLOOKUP($A17,'Current month raw data'!$B:$Q,11,FALSE)</f>
        <v>-1.72439415653619</v>
      </c>
      <c r="I17" s="52">
        <f>VLOOKUP($A17,'Current month raw data'!$B:$Q,12,FALSE)</f>
        <v>1.2167268333131001</v>
      </c>
      <c r="J17" s="52">
        <f>VLOOKUP($A17,'Current month raw data'!$B:$Q,13,FALSE)</f>
        <v>-0.52864848963775601</v>
      </c>
      <c r="K17" s="52">
        <f>VLOOKUP($A17,'Current month raw data'!$B:$Q,14,FALSE)</f>
        <v>-1.8530904745505301</v>
      </c>
      <c r="L17" s="52">
        <f>VLOOKUP($A17,'Current month raw data'!$B:$Q,15,FALSE)</f>
        <v>-1.33148083825402</v>
      </c>
      <c r="M17" s="57">
        <f>VLOOKUP($A17,'Current month raw data'!$B:$Q,16,FALSE)</f>
        <v>-3.0329150170199699</v>
      </c>
    </row>
    <row r="18" spans="1:13" x14ac:dyDescent="0.45">
      <c r="A18" s="24" t="s">
        <v>23</v>
      </c>
      <c r="B18" s="56">
        <f>VLOOKUP($A18,'Current month raw data'!$B:$Q,5,FALSE)</f>
        <v>77.016541375430194</v>
      </c>
      <c r="C18" s="52">
        <f>VLOOKUP($A18,'Current month raw data'!$B:$Q,6,FALSE)</f>
        <v>75.891988595068995</v>
      </c>
      <c r="D18" s="53">
        <f>VLOOKUP($A18,'Current month raw data'!$B:$Q,7,FALSE)</f>
        <v>173.984648518738</v>
      </c>
      <c r="E18" s="53">
        <f>VLOOKUP($A18,'Current month raw data'!$B:$Q,8,FALSE)</f>
        <v>173.59705847108799</v>
      </c>
      <c r="F18" s="53">
        <f>VLOOKUP($A18,'Current month raw data'!$B:$Q,9,FALSE)</f>
        <v>133.99695881333099</v>
      </c>
      <c r="G18" s="53">
        <f>VLOOKUP($A18,'Current month raw data'!$B:$Q,10,FALSE)</f>
        <v>131.746259816253</v>
      </c>
      <c r="H18" s="52">
        <f>VLOOKUP($A18,'Current month raw data'!$B:$Q,11,FALSE)</f>
        <v>1.4817806216165299</v>
      </c>
      <c r="I18" s="52">
        <f>VLOOKUP($A18,'Current month raw data'!$B:$Q,12,FALSE)</f>
        <v>0.223269939631385</v>
      </c>
      <c r="J18" s="52">
        <f>VLOOKUP($A18,'Current month raw data'!$B:$Q,13,FALSE)</f>
        <v>1.7083589319472701</v>
      </c>
      <c r="K18" s="52">
        <f>VLOOKUP($A18,'Current month raw data'!$B:$Q,14,FALSE)</f>
        <v>3.4240631958484</v>
      </c>
      <c r="L18" s="52">
        <f>VLOOKUP($A18,'Current month raw data'!$B:$Q,15,FALSE)</f>
        <v>1.68688619295205</v>
      </c>
      <c r="M18" s="57">
        <f>VLOOKUP($A18,'Current month raw data'!$B:$Q,16,FALSE)</f>
        <v>3.19366276728447</v>
      </c>
    </row>
    <row r="19" spans="1:13" x14ac:dyDescent="0.45">
      <c r="A19" s="24" t="s">
        <v>21</v>
      </c>
      <c r="B19" s="56">
        <f>VLOOKUP($A19,'Current month raw data'!$B:$Q,5,FALSE)</f>
        <v>70.479978591933005</v>
      </c>
      <c r="C19" s="52">
        <f>VLOOKUP($A19,'Current month raw data'!$B:$Q,6,FALSE)</f>
        <v>70.997938576006902</v>
      </c>
      <c r="D19" s="53">
        <f>VLOOKUP($A19,'Current month raw data'!$B:$Q,7,FALSE)</f>
        <v>153.99139079209999</v>
      </c>
      <c r="E19" s="53">
        <f>VLOOKUP($A19,'Current month raw data'!$B:$Q,8,FALSE)</f>
        <v>150.61027520854699</v>
      </c>
      <c r="F19" s="53">
        <f>VLOOKUP($A19,'Current month raw data'!$B:$Q,9,FALSE)</f>
        <v>108.53309926369199</v>
      </c>
      <c r="G19" s="53">
        <f>VLOOKUP($A19,'Current month raw data'!$B:$Q,10,FALSE)</f>
        <v>106.930190681719</v>
      </c>
      <c r="H19" s="52">
        <f>VLOOKUP($A19,'Current month raw data'!$B:$Q,11,FALSE)</f>
        <v>-0.72954228596285597</v>
      </c>
      <c r="I19" s="52">
        <f>VLOOKUP($A19,'Current month raw data'!$B:$Q,12,FALSE)</f>
        <v>2.24494349995134</v>
      </c>
      <c r="J19" s="52">
        <f>VLOOKUP($A19,'Current month raw data'!$B:$Q,13,FALSE)</f>
        <v>1.4990234018603601</v>
      </c>
      <c r="K19" s="52">
        <f>VLOOKUP($A19,'Current month raw data'!$B:$Q,14,FALSE)</f>
        <v>0.78959438157776796</v>
      </c>
      <c r="L19" s="52">
        <f>VLOOKUP($A19,'Current month raw data'!$B:$Q,15,FALSE)</f>
        <v>-0.69895157264103802</v>
      </c>
      <c r="M19" s="57">
        <f>VLOOKUP($A19,'Current month raw data'!$B:$Q,16,FALSE)</f>
        <v>-1.42339471132307</v>
      </c>
    </row>
    <row r="20" spans="1:13" x14ac:dyDescent="0.45">
      <c r="A20" s="24" t="s">
        <v>24</v>
      </c>
      <c r="B20" s="56">
        <f>VLOOKUP($A20,'Current month raw data'!$B:$Q,5,FALSE)</f>
        <v>70.221490502604098</v>
      </c>
      <c r="C20" s="52">
        <f>VLOOKUP($A20,'Current month raw data'!$B:$Q,6,FALSE)</f>
        <v>68.987464719527296</v>
      </c>
      <c r="D20" s="53">
        <f>VLOOKUP($A20,'Current month raw data'!$B:$Q,7,FALSE)</f>
        <v>110.28653463122799</v>
      </c>
      <c r="E20" s="53">
        <f>VLOOKUP($A20,'Current month raw data'!$B:$Q,8,FALSE)</f>
        <v>104.59539148294699</v>
      </c>
      <c r="F20" s="53">
        <f>VLOOKUP($A20,'Current month raw data'!$B:$Q,9,FALSE)</f>
        <v>77.444848441719301</v>
      </c>
      <c r="G20" s="53">
        <f>VLOOKUP($A20,'Current month raw data'!$B:$Q,10,FALSE)</f>
        <v>72.157708797550001</v>
      </c>
      <c r="H20" s="52">
        <f>VLOOKUP($A20,'Current month raw data'!$B:$Q,11,FALSE)</f>
        <v>1.7887681306941801</v>
      </c>
      <c r="I20" s="52">
        <f>VLOOKUP($A20,'Current month raw data'!$B:$Q,12,FALSE)</f>
        <v>5.4411031572155997</v>
      </c>
      <c r="J20" s="52">
        <f>VLOOKUP($A20,'Current month raw data'!$B:$Q,13,FALSE)</f>
        <v>7.32720000714425</v>
      </c>
      <c r="K20" s="52">
        <f>VLOOKUP($A20,'Current month raw data'!$B:$Q,14,FALSE)</f>
        <v>6.2753452898703204</v>
      </c>
      <c r="L20" s="52">
        <f>VLOOKUP($A20,'Current month raw data'!$B:$Q,15,FALSE)</f>
        <v>-0.98004486952414605</v>
      </c>
      <c r="M20" s="57">
        <f>VLOOKUP($A20,'Current month raw data'!$B:$Q,16,FALSE)</f>
        <v>0.79119253087748898</v>
      </c>
    </row>
    <row r="21" spans="1:13" x14ac:dyDescent="0.45">
      <c r="A21" s="24" t="s">
        <v>25</v>
      </c>
      <c r="B21" s="56">
        <f>VLOOKUP($A21,'Current month raw data'!$B:$Q,5,FALSE)</f>
        <v>80.869456123279505</v>
      </c>
      <c r="C21" s="52">
        <f>VLOOKUP($A21,'Current month raw data'!$B:$Q,6,FALSE)</f>
        <v>77.526453326479</v>
      </c>
      <c r="D21" s="53">
        <f>VLOOKUP($A21,'Current month raw data'!$B:$Q,7,FALSE)</f>
        <v>141.22782415062599</v>
      </c>
      <c r="E21" s="53">
        <f>VLOOKUP($A21,'Current month raw data'!$B:$Q,8,FALSE)</f>
        <v>138.02904771114299</v>
      </c>
      <c r="F21" s="53">
        <f>VLOOKUP($A21,'Current month raw data'!$B:$Q,9,FALSE)</f>
        <v>114.21017328535299</v>
      </c>
      <c r="G21" s="53">
        <f>VLOOKUP($A21,'Current month raw data'!$B:$Q,10,FALSE)</f>
        <v>107.009025250763</v>
      </c>
      <c r="H21" s="52">
        <f>VLOOKUP($A21,'Current month raw data'!$B:$Q,11,FALSE)</f>
        <v>4.3120801395653503</v>
      </c>
      <c r="I21" s="52">
        <f>VLOOKUP($A21,'Current month raw data'!$B:$Q,12,FALSE)</f>
        <v>2.3174661366762699</v>
      </c>
      <c r="J21" s="52">
        <f>VLOOKUP($A21,'Current month raw data'!$B:$Q,13,FALSE)</f>
        <v>6.7294772732624004</v>
      </c>
      <c r="K21" s="52">
        <f>VLOOKUP($A21,'Current month raw data'!$B:$Q,14,FALSE)</f>
        <v>6.7294772732624004</v>
      </c>
      <c r="L21" s="52">
        <f>VLOOKUP($A21,'Current month raw data'!$B:$Q,15,FALSE)</f>
        <v>0</v>
      </c>
      <c r="M21" s="57">
        <f>VLOOKUP($A21,'Current month raw data'!$B:$Q,16,FALSE)</f>
        <v>4.3120801395653503</v>
      </c>
    </row>
    <row r="22" spans="1:13" x14ac:dyDescent="0.45">
      <c r="B22" s="23"/>
      <c r="C22" s="54"/>
      <c r="D22" s="55"/>
      <c r="E22" s="55"/>
      <c r="F22" s="55"/>
      <c r="G22" s="55"/>
      <c r="H22" s="54"/>
      <c r="I22" s="54"/>
      <c r="J22" s="54"/>
      <c r="K22" s="54"/>
      <c r="L22" s="54"/>
      <c r="M22" s="58"/>
    </row>
    <row r="23" spans="1:13" x14ac:dyDescent="0.45">
      <c r="A23" s="22" t="s">
        <v>15</v>
      </c>
      <c r="B23" s="56">
        <f>VLOOKUP($A23,'Current month raw data'!$B:$Q,5,FALSE)</f>
        <v>64.689457924659905</v>
      </c>
      <c r="C23" s="52">
        <f>VLOOKUP($A23,'Current month raw data'!$B:$Q,6,FALSE)</f>
        <v>64.257360679552505</v>
      </c>
      <c r="D23" s="53">
        <f>VLOOKUP($A23,'Current month raw data'!$B:$Q,7,FALSE)</f>
        <v>134.294854458792</v>
      </c>
      <c r="E23" s="53">
        <f>VLOOKUP($A23,'Current month raw data'!$B:$Q,8,FALSE)</f>
        <v>131.01623943963699</v>
      </c>
      <c r="F23" s="53">
        <f>VLOOKUP($A23,'Current month raw data'!$B:$Q,9,FALSE)</f>
        <v>86.874613370103503</v>
      </c>
      <c r="G23" s="53">
        <f>VLOOKUP($A23,'Current month raw data'!$B:$Q,10,FALSE)</f>
        <v>84.187577525514001</v>
      </c>
      <c r="H23" s="52">
        <f>VLOOKUP($A23,'Current month raw data'!$B:$Q,11,FALSE)</f>
        <v>0.67244785739368296</v>
      </c>
      <c r="I23" s="52">
        <f>VLOOKUP($A23,'Current month raw data'!$B:$Q,12,FALSE)</f>
        <v>2.50244934000342</v>
      </c>
      <c r="J23" s="52">
        <f>VLOOKUP($A23,'Current month raw data'!$B:$Q,13,FALSE)</f>
        <v>3.1917248643663201</v>
      </c>
      <c r="K23" s="52">
        <f>VLOOKUP($A23,'Current month raw data'!$B:$Q,14,FALSE)</f>
        <v>3.8639836582709801</v>
      </c>
      <c r="L23" s="52">
        <f>VLOOKUP($A23,'Current month raw data'!$B:$Q,15,FALSE)</f>
        <v>0.65146579804560201</v>
      </c>
      <c r="M23" s="57">
        <f>VLOOKUP($A23,'Current month raw data'!$B:$Q,16,FALSE)</f>
        <v>1.3282944232398901</v>
      </c>
    </row>
    <row r="24" spans="1:13" x14ac:dyDescent="0.45">
      <c r="A24" s="24" t="s">
        <v>30</v>
      </c>
      <c r="B24" s="56">
        <f>VLOOKUP($A24,'Current month raw data'!$B:$Q,5,FALSE)</f>
        <v>71.705544614872494</v>
      </c>
      <c r="C24" s="52">
        <f>VLOOKUP($A24,'Current month raw data'!$B:$Q,6,FALSE)</f>
        <v>74.455465621250696</v>
      </c>
      <c r="D24" s="53">
        <f>VLOOKUP($A24,'Current month raw data'!$B:$Q,7,FALSE)</f>
        <v>107.551762838465</v>
      </c>
      <c r="E24" s="53">
        <f>VLOOKUP($A24,'Current month raw data'!$B:$Q,8,FALSE)</f>
        <v>105.30362028127</v>
      </c>
      <c r="F24" s="53">
        <f>VLOOKUP($A24,'Current month raw data'!$B:$Q,9,FALSE)</f>
        <v>77.120577286217497</v>
      </c>
      <c r="G24" s="53">
        <f>VLOOKUP($A24,'Current month raw data'!$B:$Q,10,FALSE)</f>
        <v>78.404300796453597</v>
      </c>
      <c r="H24" s="52">
        <f>VLOOKUP($A24,'Current month raw data'!$B:$Q,11,FALSE)</f>
        <v>-3.6933769514878398</v>
      </c>
      <c r="I24" s="52">
        <f>VLOOKUP($A24,'Current month raw data'!$B:$Q,12,FALSE)</f>
        <v>2.1349147837366802</v>
      </c>
      <c r="J24" s="52">
        <f>VLOOKUP($A24,'Current month raw data'!$B:$Q,13,FALSE)</f>
        <v>-1.6373126183076001</v>
      </c>
      <c r="K24" s="52">
        <f>VLOOKUP($A24,'Current month raw data'!$B:$Q,14,FALSE)</f>
        <v>-0.12589014762680301</v>
      </c>
      <c r="L24" s="52">
        <f>VLOOKUP($A24,'Current month raw data'!$B:$Q,15,FALSE)</f>
        <v>1.53658110703684</v>
      </c>
      <c r="M24" s="57">
        <f>VLOOKUP($A24,'Current month raw data'!$B:$Q,16,FALSE)</f>
        <v>-2.2135475768992099</v>
      </c>
    </row>
    <row r="25" spans="1:13" x14ac:dyDescent="0.45">
      <c r="A25" s="24" t="s">
        <v>29</v>
      </c>
      <c r="B25" s="56">
        <f>VLOOKUP($A25,'Current month raw data'!$B:$Q,5,FALSE)</f>
        <v>66.989901386791004</v>
      </c>
      <c r="C25" s="52">
        <f>VLOOKUP($A25,'Current month raw data'!$B:$Q,6,FALSE)</f>
        <v>65.333259048786303</v>
      </c>
      <c r="D25" s="53">
        <f>VLOOKUP($A25,'Current month raw data'!$B:$Q,7,FALSE)</f>
        <v>104.17669733653</v>
      </c>
      <c r="E25" s="53">
        <f>VLOOKUP($A25,'Current month raw data'!$B:$Q,8,FALSE)</f>
        <v>100.13062737919201</v>
      </c>
      <c r="F25" s="53">
        <f>VLOOKUP($A25,'Current month raw data'!$B:$Q,9,FALSE)</f>
        <v>69.787866813757404</v>
      </c>
      <c r="G25" s="53">
        <f>VLOOKUP($A25,'Current month raw data'!$B:$Q,10,FALSE)</f>
        <v>65.418602172822901</v>
      </c>
      <c r="H25" s="52">
        <f>VLOOKUP($A25,'Current month raw data'!$B:$Q,11,FALSE)</f>
        <v>2.53567993105561</v>
      </c>
      <c r="I25" s="52">
        <f>VLOOKUP($A25,'Current month raw data'!$B:$Q,12,FALSE)</f>
        <v>4.0407915772017402</v>
      </c>
      <c r="J25" s="52">
        <f>VLOOKUP($A25,'Current month raw data'!$B:$Q,13,FALSE)</f>
        <v>6.6789330493362504</v>
      </c>
      <c r="K25" s="52">
        <f>VLOOKUP($A25,'Current month raw data'!$B:$Q,14,FALSE)</f>
        <v>8.5367555736554301</v>
      </c>
      <c r="L25" s="52">
        <f>VLOOKUP($A25,'Current month raw data'!$B:$Q,15,FALSE)</f>
        <v>1.7415083477259601</v>
      </c>
      <c r="M25" s="57">
        <f>VLOOKUP($A25,'Current month raw data'!$B:$Q,16,FALSE)</f>
        <v>4.3213473564525202</v>
      </c>
    </row>
    <row r="26" spans="1:13" x14ac:dyDescent="0.45">
      <c r="A26" s="24" t="s">
        <v>28</v>
      </c>
      <c r="B26" s="56">
        <f>VLOOKUP($A26,'Current month raw data'!$B:$Q,5,FALSE)</f>
        <v>67.681841374227503</v>
      </c>
      <c r="C26" s="52">
        <f>VLOOKUP($A26,'Current month raw data'!$B:$Q,6,FALSE)</f>
        <v>70.6136001767875</v>
      </c>
      <c r="D26" s="53">
        <f>VLOOKUP($A26,'Current month raw data'!$B:$Q,7,FALSE)</f>
        <v>130.60214875025099</v>
      </c>
      <c r="E26" s="53">
        <f>VLOOKUP($A26,'Current month raw data'!$B:$Q,8,FALSE)</f>
        <v>123.76126421068599</v>
      </c>
      <c r="F26" s="53">
        <f>VLOOKUP($A26,'Current month raw data'!$B:$Q,9,FALSE)</f>
        <v>88.393939148477799</v>
      </c>
      <c r="G26" s="53">
        <f>VLOOKUP($A26,'Current month raw data'!$B:$Q,10,FALSE)</f>
        <v>87.392284283471994</v>
      </c>
      <c r="H26" s="52">
        <f>VLOOKUP($A26,'Current month raw data'!$B:$Q,11,FALSE)</f>
        <v>-4.1518330678793802</v>
      </c>
      <c r="I26" s="52">
        <f>VLOOKUP($A26,'Current month raw data'!$B:$Q,12,FALSE)</f>
        <v>5.5274843733971597</v>
      </c>
      <c r="J26" s="52">
        <f>VLOOKUP($A26,'Current month raw data'!$B:$Q,13,FALSE)</f>
        <v>1.1461593814811999</v>
      </c>
      <c r="K26" s="52">
        <f>VLOOKUP($A26,'Current month raw data'!$B:$Q,14,FALSE)</f>
        <v>1.09285910427333</v>
      </c>
      <c r="L26" s="52">
        <f>VLOOKUP($A26,'Current month raw data'!$B:$Q,15,FALSE)</f>
        <v>-5.2696293694010098E-2</v>
      </c>
      <c r="M26" s="57">
        <f>VLOOKUP($A26,'Current month raw data'!$B:$Q,16,FALSE)</f>
        <v>-4.20234149942626</v>
      </c>
    </row>
    <row r="27" spans="1:13" x14ac:dyDescent="0.45">
      <c r="A27" s="24" t="s">
        <v>27</v>
      </c>
      <c r="B27" s="56">
        <f>VLOOKUP($A27,'Current month raw data'!$B:$Q,5,FALSE)</f>
        <v>65.921840129843702</v>
      </c>
      <c r="C27" s="52">
        <f>VLOOKUP($A27,'Current month raw data'!$B:$Q,6,FALSE)</f>
        <v>62.864548914741697</v>
      </c>
      <c r="D27" s="53">
        <f>VLOOKUP($A27,'Current month raw data'!$B:$Q,7,FALSE)</f>
        <v>163.104673135648</v>
      </c>
      <c r="E27" s="53">
        <f>VLOOKUP($A27,'Current month raw data'!$B:$Q,8,FALSE)</f>
        <v>160.215122464063</v>
      </c>
      <c r="F27" s="53">
        <f>VLOOKUP($A27,'Current month raw data'!$B:$Q,9,FALSE)</f>
        <v>107.52160186878601</v>
      </c>
      <c r="G27" s="53">
        <f>VLOOKUP($A27,'Current month raw data'!$B:$Q,10,FALSE)</f>
        <v>100.718514030234</v>
      </c>
      <c r="H27" s="52">
        <f>VLOOKUP($A27,'Current month raw data'!$B:$Q,11,FALSE)</f>
        <v>4.8632993760097696</v>
      </c>
      <c r="I27" s="52">
        <f>VLOOKUP($A27,'Current month raw data'!$B:$Q,12,FALSE)</f>
        <v>1.8035442766856999</v>
      </c>
      <c r="J27" s="52">
        <f>VLOOKUP($A27,'Current month raw data'!$B:$Q,13,FALSE)</f>
        <v>6.7545554102495799</v>
      </c>
      <c r="K27" s="52">
        <f>VLOOKUP($A27,'Current month raw data'!$B:$Q,14,FALSE)</f>
        <v>7.8226095615669902</v>
      </c>
      <c r="L27" s="52">
        <f>VLOOKUP($A27,'Current month raw data'!$B:$Q,15,FALSE)</f>
        <v>1.0004764173415901</v>
      </c>
      <c r="M27" s="57">
        <f>VLOOKUP($A27,'Current month raw data'!$B:$Q,16,FALSE)</f>
        <v>5.9124319567130597</v>
      </c>
    </row>
    <row r="28" spans="1:13" x14ac:dyDescent="0.45">
      <c r="A28" s="24" t="s">
        <v>26</v>
      </c>
      <c r="B28" s="56">
        <f>VLOOKUP($A28,'Current month raw data'!$B:$Q,5,FALSE)</f>
        <v>52.940381692281697</v>
      </c>
      <c r="C28" s="52">
        <f>VLOOKUP($A28,'Current month raw data'!$B:$Q,6,FALSE)</f>
        <v>53.308540865786298</v>
      </c>
      <c r="D28" s="53">
        <f>VLOOKUP($A28,'Current month raw data'!$B:$Q,7,FALSE)</f>
        <v>140.915530849231</v>
      </c>
      <c r="E28" s="53">
        <f>VLOOKUP($A28,'Current month raw data'!$B:$Q,8,FALSE)</f>
        <v>142.63935325839799</v>
      </c>
      <c r="F28" s="53">
        <f>VLOOKUP($A28,'Current month raw data'!$B:$Q,9,FALSE)</f>
        <v>74.601219895287898</v>
      </c>
      <c r="G28" s="53">
        <f>VLOOKUP($A28,'Current month raw data'!$B:$Q,10,FALSE)</f>
        <v>76.038957922446897</v>
      </c>
      <c r="H28" s="52">
        <f>VLOOKUP($A28,'Current month raw data'!$B:$Q,11,FALSE)</f>
        <v>-0.690619490845924</v>
      </c>
      <c r="I28" s="52">
        <f>VLOOKUP($A28,'Current month raw data'!$B:$Q,12,FALSE)</f>
        <v>-1.2085181051296701</v>
      </c>
      <c r="J28" s="52">
        <f>VLOOKUP($A28,'Current month raw data'!$B:$Q,13,FALSE)</f>
        <v>-1.89079133439117</v>
      </c>
      <c r="K28" s="52">
        <f>VLOOKUP($A28,'Current month raw data'!$B:$Q,14,FALSE)</f>
        <v>-2.9074670718586102</v>
      </c>
      <c r="L28" s="52">
        <f>VLOOKUP($A28,'Current month raw data'!$B:$Q,15,FALSE)</f>
        <v>-1.03626943005181</v>
      </c>
      <c r="M28" s="57">
        <f>VLOOKUP($A28,'Current month raw data'!$B:$Q,16,FALSE)</f>
        <v>-1.7197322422361201</v>
      </c>
    </row>
    <row r="29" spans="1:13" x14ac:dyDescent="0.45"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45">
      <c r="A30" s="22" t="s">
        <v>17</v>
      </c>
      <c r="B30" s="56">
        <f>VLOOKUP($A30,'Current month raw data'!$B:$Q,5,FALSE)</f>
        <v>60.797964991201802</v>
      </c>
      <c r="C30" s="52">
        <f>VLOOKUP($A30,'Current month raw data'!$B:$Q,6,FALSE)</f>
        <v>59.653844417254902</v>
      </c>
      <c r="D30" s="53">
        <f>VLOOKUP($A30,'Current month raw data'!$B:$Q,7,FALSE)</f>
        <v>136.175468257928</v>
      </c>
      <c r="E30" s="53">
        <f>VLOOKUP($A30,'Current month raw data'!$B:$Q,8,FALSE)</f>
        <v>132.485664561438</v>
      </c>
      <c r="F30" s="53">
        <f>VLOOKUP($A30,'Current month raw data'!$B:$Q,9,FALSE)</f>
        <v>82.791913518060696</v>
      </c>
      <c r="G30" s="53">
        <f>VLOOKUP($A30,'Current month raw data'!$B:$Q,10,FALSE)</f>
        <v>79.032792212646598</v>
      </c>
      <c r="H30" s="52">
        <f>VLOOKUP($A30,'Current month raw data'!$B:$Q,11,FALSE)</f>
        <v>1.91793267495755</v>
      </c>
      <c r="I30" s="52">
        <f>VLOOKUP($A30,'Current month raw data'!$B:$Q,12,FALSE)</f>
        <v>2.78505882783984</v>
      </c>
      <c r="J30" s="52">
        <f>VLOOKUP($A30,'Current month raw data'!$B:$Q,13,FALSE)</f>
        <v>4.7564070560733303</v>
      </c>
      <c r="K30" s="52">
        <f>VLOOKUP($A30,'Current month raw data'!$B:$Q,14,FALSE)</f>
        <v>4.52324647039518</v>
      </c>
      <c r="L30" s="52">
        <f>VLOOKUP($A30,'Current month raw data'!$B:$Q,15,FALSE)</f>
        <v>-0.222574057502122</v>
      </c>
      <c r="M30" s="57">
        <f>VLOOKUP($A30,'Current month raw data'!$B:$Q,16,FALSE)</f>
        <v>1.69108979688062</v>
      </c>
    </row>
    <row r="31" spans="1:13" x14ac:dyDescent="0.45">
      <c r="A31" s="24" t="s">
        <v>46</v>
      </c>
      <c r="B31" s="56">
        <f>VLOOKUP($A31,'Current month raw data'!$B:$Q,5,FALSE)</f>
        <v>58.766436763642702</v>
      </c>
      <c r="C31" s="52">
        <f>VLOOKUP($A31,'Current month raw data'!$B:$Q,6,FALSE)</f>
        <v>57.737432392669497</v>
      </c>
      <c r="D31" s="53">
        <f>VLOOKUP($A31,'Current month raw data'!$B:$Q,7,FALSE)</f>
        <v>125.78427535207901</v>
      </c>
      <c r="E31" s="53">
        <f>VLOOKUP($A31,'Current month raw data'!$B:$Q,8,FALSE)</f>
        <v>122.097006774373</v>
      </c>
      <c r="F31" s="53">
        <f>VLOOKUP($A31,'Current month raw data'!$B:$Q,9,FALSE)</f>
        <v>73.918936633385997</v>
      </c>
      <c r="G31" s="53">
        <f>VLOOKUP($A31,'Current month raw data'!$B:$Q,10,FALSE)</f>
        <v>70.495676739826905</v>
      </c>
      <c r="H31" s="52">
        <f>VLOOKUP($A31,'Current month raw data'!$B:$Q,11,FALSE)</f>
        <v>1.7822135975410101</v>
      </c>
      <c r="I31" s="52">
        <f>VLOOKUP($A31,'Current month raw data'!$B:$Q,12,FALSE)</f>
        <v>3.0199500177100398</v>
      </c>
      <c r="J31" s="52">
        <f>VLOOKUP($A31,'Current month raw data'!$B:$Q,13,FALSE)</f>
        <v>4.8559855751056196</v>
      </c>
      <c r="K31" s="52">
        <f>VLOOKUP($A31,'Current month raw data'!$B:$Q,14,FALSE)</f>
        <v>4.69217286771116</v>
      </c>
      <c r="L31" s="52">
        <f>VLOOKUP($A31,'Current month raw data'!$B:$Q,15,FALSE)</f>
        <v>-0.15622637705992001</v>
      </c>
      <c r="M31" s="57">
        <f>VLOOKUP($A31,'Current month raw data'!$B:$Q,16,FALSE)</f>
        <v>1.6232029327461801</v>
      </c>
    </row>
    <row r="32" spans="1:13" x14ac:dyDescent="0.45">
      <c r="A32" s="24" t="s">
        <v>39</v>
      </c>
      <c r="B32" s="56">
        <f>VLOOKUP($A32,'Current month raw data'!$B:$Q,5,FALSE)</f>
        <v>61.824867136324301</v>
      </c>
      <c r="C32" s="52">
        <f>VLOOKUP($A32,'Current month raw data'!$B:$Q,6,FALSE)</f>
        <v>58.693891776089799</v>
      </c>
      <c r="D32" s="53">
        <f>VLOOKUP($A32,'Current month raw data'!$B:$Q,7,FALSE)</f>
        <v>152.19761140819901</v>
      </c>
      <c r="E32" s="53">
        <f>VLOOKUP($A32,'Current month raw data'!$B:$Q,8,FALSE)</f>
        <v>144.42614862032801</v>
      </c>
      <c r="F32" s="53">
        <f>VLOOKUP($A32,'Current month raw data'!$B:$Q,9,FALSE)</f>
        <v>94.095971037778597</v>
      </c>
      <c r="G32" s="53">
        <f>VLOOKUP($A32,'Current month raw data'!$B:$Q,10,FALSE)</f>
        <v>84.769327367590193</v>
      </c>
      <c r="H32" s="52">
        <f>VLOOKUP($A32,'Current month raw data'!$B:$Q,11,FALSE)</f>
        <v>5.3344143069924996</v>
      </c>
      <c r="I32" s="52">
        <f>VLOOKUP($A32,'Current month raw data'!$B:$Q,12,FALSE)</f>
        <v>5.3809250347741102</v>
      </c>
      <c r="J32" s="52">
        <f>VLOOKUP($A32,'Current month raw data'!$B:$Q,13,FALSE)</f>
        <v>11.002380176670099</v>
      </c>
      <c r="K32" s="52">
        <f>VLOOKUP($A32,'Current month raw data'!$B:$Q,14,FALSE)</f>
        <v>10.4732935218719</v>
      </c>
      <c r="L32" s="52">
        <f>VLOOKUP($A32,'Current month raw data'!$B:$Q,15,FALSE)</f>
        <v>-0.47664442326024697</v>
      </c>
      <c r="M32" s="57">
        <f>VLOOKUP($A32,'Current month raw data'!$B:$Q,16,FALSE)</f>
        <v>4.8323436954243801</v>
      </c>
    </row>
    <row r="33" spans="1:13" x14ac:dyDescent="0.45">
      <c r="A33" s="24" t="s">
        <v>38</v>
      </c>
      <c r="B33" s="56">
        <f>VLOOKUP($A33,'Current month raw data'!$B:$Q,5,FALSE)</f>
        <v>55.918032288467899</v>
      </c>
      <c r="C33" s="52">
        <f>VLOOKUP($A33,'Current month raw data'!$B:$Q,6,FALSE)</f>
        <v>55.986334568731003</v>
      </c>
      <c r="D33" s="53">
        <f>VLOOKUP($A33,'Current month raw data'!$B:$Q,7,FALSE)</f>
        <v>135.053247281426</v>
      </c>
      <c r="E33" s="53">
        <f>VLOOKUP($A33,'Current month raw data'!$B:$Q,8,FALSE)</f>
        <v>133.502829448825</v>
      </c>
      <c r="F33" s="53">
        <f>VLOOKUP($A33,'Current month raw data'!$B:$Q,9,FALSE)</f>
        <v>75.519118421452603</v>
      </c>
      <c r="G33" s="53">
        <f>VLOOKUP($A33,'Current month raw data'!$B:$Q,10,FALSE)</f>
        <v>74.743340753941993</v>
      </c>
      <c r="H33" s="52">
        <f>VLOOKUP($A33,'Current month raw data'!$B:$Q,11,FALSE)</f>
        <v>-0.12199812827406099</v>
      </c>
      <c r="I33" s="52">
        <f>VLOOKUP($A33,'Current month raw data'!$B:$Q,12,FALSE)</f>
        <v>1.16133705854914</v>
      </c>
      <c r="J33" s="52">
        <f>VLOOKUP($A33,'Current month raw data'!$B:$Q,13,FALSE)</f>
        <v>1.0379221208006899</v>
      </c>
      <c r="K33" s="52">
        <f>VLOOKUP($A33,'Current month raw data'!$B:$Q,14,FALSE)</f>
        <v>2.4672484899345601</v>
      </c>
      <c r="L33" s="52">
        <f>VLOOKUP($A33,'Current month raw data'!$B:$Q,15,FALSE)</f>
        <v>1.4146434716115399</v>
      </c>
      <c r="M33" s="57">
        <f>VLOOKUP($A33,'Current month raw data'!$B:$Q,16,FALSE)</f>
        <v>1.2909195047803601</v>
      </c>
    </row>
    <row r="34" spans="1:13" x14ac:dyDescent="0.45">
      <c r="A34" s="24" t="s">
        <v>37</v>
      </c>
      <c r="B34" s="56">
        <f>VLOOKUP($A34,'Current month raw data'!$B:$Q,5,FALSE)</f>
        <v>59.699816748596497</v>
      </c>
      <c r="C34" s="52">
        <f>VLOOKUP($A34,'Current month raw data'!$B:$Q,6,FALSE)</f>
        <v>60.366502806946102</v>
      </c>
      <c r="D34" s="53">
        <f>VLOOKUP($A34,'Current month raw data'!$B:$Q,7,FALSE)</f>
        <v>117.531636799485</v>
      </c>
      <c r="E34" s="53">
        <f>VLOOKUP($A34,'Current month raw data'!$B:$Q,8,FALSE)</f>
        <v>116.95922624726499</v>
      </c>
      <c r="F34" s="53">
        <f>VLOOKUP($A34,'Current month raw data'!$B:$Q,9,FALSE)</f>
        <v>70.166171790918796</v>
      </c>
      <c r="G34" s="53">
        <f>VLOOKUP($A34,'Current month raw data'!$B:$Q,10,FALSE)</f>
        <v>70.604194595537905</v>
      </c>
      <c r="H34" s="52">
        <f>VLOOKUP($A34,'Current month raw data'!$B:$Q,11,FALSE)</f>
        <v>-1.10439735175922</v>
      </c>
      <c r="I34" s="52">
        <f>VLOOKUP($A34,'Current month raw data'!$B:$Q,12,FALSE)</f>
        <v>0.48941034460148802</v>
      </c>
      <c r="J34" s="52">
        <f>VLOOKUP($A34,'Current month raw data'!$B:$Q,13,FALSE)</f>
        <v>-0.620392042042755</v>
      </c>
      <c r="K34" s="52">
        <f>VLOOKUP($A34,'Current month raw data'!$B:$Q,14,FALSE)</f>
        <v>-0.620392042042755</v>
      </c>
      <c r="L34" s="52">
        <f>VLOOKUP($A34,'Current month raw data'!$B:$Q,15,FALSE)</f>
        <v>0</v>
      </c>
      <c r="M34" s="57">
        <f>VLOOKUP($A34,'Current month raw data'!$B:$Q,16,FALSE)</f>
        <v>-1.10439735175922</v>
      </c>
    </row>
    <row r="35" spans="1:13" x14ac:dyDescent="0.45">
      <c r="A35" s="24" t="s">
        <v>34</v>
      </c>
      <c r="B35" s="56">
        <f>VLOOKUP($A35,'Current month raw data'!$B:$Q,5,FALSE)</f>
        <v>66.011216098399998</v>
      </c>
      <c r="C35" s="52">
        <f>VLOOKUP($A35,'Current month raw data'!$B:$Q,6,FALSE)</f>
        <v>63.9670929151537</v>
      </c>
      <c r="D35" s="53">
        <f>VLOOKUP($A35,'Current month raw data'!$B:$Q,7,FALSE)</f>
        <v>121.89370156526</v>
      </c>
      <c r="E35" s="53">
        <f>VLOOKUP($A35,'Current month raw data'!$B:$Q,8,FALSE)</f>
        <v>122.05819489767001</v>
      </c>
      <c r="F35" s="53">
        <f>VLOOKUP($A35,'Current month raw data'!$B:$Q,9,FALSE)</f>
        <v>80.463514750583101</v>
      </c>
      <c r="G35" s="53">
        <f>VLOOKUP($A35,'Current month raw data'!$B:$Q,10,FALSE)</f>
        <v>78.077078940752003</v>
      </c>
      <c r="H35" s="52">
        <f>VLOOKUP($A35,'Current month raw data'!$B:$Q,11,FALSE)</f>
        <v>3.1955855582770401</v>
      </c>
      <c r="I35" s="52">
        <f>VLOOKUP($A35,'Current month raw data'!$B:$Q,12,FALSE)</f>
        <v>-0.134766315811157</v>
      </c>
      <c r="J35" s="52">
        <f>VLOOKUP($A35,'Current month raw data'!$B:$Q,13,FALSE)</f>
        <v>3.0565126695403899</v>
      </c>
      <c r="K35" s="52">
        <f>VLOOKUP($A35,'Current month raw data'!$B:$Q,14,FALSE)</f>
        <v>2.2906404528553899</v>
      </c>
      <c r="L35" s="52">
        <f>VLOOKUP($A35,'Current month raw data'!$B:$Q,15,FALSE)</f>
        <v>-0.74315751314119904</v>
      </c>
      <c r="M35" s="57">
        <f>VLOOKUP($A35,'Current month raw data'!$B:$Q,16,FALSE)</f>
        <v>2.4286798109706398</v>
      </c>
    </row>
    <row r="36" spans="1:13" x14ac:dyDescent="0.45">
      <c r="A36" s="24" t="s">
        <v>35</v>
      </c>
      <c r="B36" s="56">
        <f>VLOOKUP($A36,'Current month raw data'!$B:$Q,5,FALSE)</f>
        <v>70.399742792840996</v>
      </c>
      <c r="C36" s="52">
        <f>VLOOKUP($A36,'Current month raw data'!$B:$Q,6,FALSE)</f>
        <v>67.212056620483594</v>
      </c>
      <c r="D36" s="53">
        <f>VLOOKUP($A36,'Current month raw data'!$B:$Q,7,FALSE)</f>
        <v>205.82659124023999</v>
      </c>
      <c r="E36" s="53">
        <f>VLOOKUP($A36,'Current month raw data'!$B:$Q,8,FALSE)</f>
        <v>195.750644988386</v>
      </c>
      <c r="F36" s="53">
        <f>VLOOKUP($A36,'Current month raw data'!$B:$Q,9,FALSE)</f>
        <v>144.90139083240101</v>
      </c>
      <c r="G36" s="53">
        <f>VLOOKUP($A36,'Current month raw data'!$B:$Q,10,FALSE)</f>
        <v>131.568034344556</v>
      </c>
      <c r="H36" s="52">
        <f>VLOOKUP($A36,'Current month raw data'!$B:$Q,11,FALSE)</f>
        <v>4.7427297015427703</v>
      </c>
      <c r="I36" s="52">
        <f>VLOOKUP($A36,'Current month raw data'!$B:$Q,12,FALSE)</f>
        <v>5.1473374468074402</v>
      </c>
      <c r="J36" s="52">
        <f>VLOOKUP($A36,'Current month raw data'!$B:$Q,13,FALSE)</f>
        <v>10.1341914502785</v>
      </c>
      <c r="K36" s="52">
        <f>VLOOKUP($A36,'Current month raw data'!$B:$Q,14,FALSE)</f>
        <v>7.9817316825206897</v>
      </c>
      <c r="L36" s="52">
        <f>VLOOKUP($A36,'Current month raw data'!$B:$Q,15,FALSE)</f>
        <v>-1.9543973941368</v>
      </c>
      <c r="M36" s="57">
        <f>VLOOKUP($A36,'Current month raw data'!$B:$Q,16,FALSE)</f>
        <v>2.6956405217080501</v>
      </c>
    </row>
    <row r="37" spans="1:13" x14ac:dyDescent="0.4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45">
      <c r="A38" s="22" t="s">
        <v>47</v>
      </c>
      <c r="B38" s="56">
        <f>VLOOKUP($A38,'Current month raw data'!$B:$Q,5,FALSE)</f>
        <v>59.259082286495101</v>
      </c>
      <c r="C38" s="52">
        <f>VLOOKUP($A38,'Current month raw data'!$B:$Q,6,FALSE)</f>
        <v>61.149447243380003</v>
      </c>
      <c r="D38" s="53">
        <f>VLOOKUP($A38,'Current month raw data'!$B:$Q,7,FALSE)</f>
        <v>105.691164266477</v>
      </c>
      <c r="E38" s="53">
        <f>VLOOKUP($A38,'Current month raw data'!$B:$Q,8,FALSE)</f>
        <v>105.05518211636</v>
      </c>
      <c r="F38" s="53">
        <f>VLOOKUP($A38,'Current month raw data'!$B:$Q,9,FALSE)</f>
        <v>62.631614002226598</v>
      </c>
      <c r="G38" s="53">
        <f>VLOOKUP($A38,'Current month raw data'!$B:$Q,10,FALSE)</f>
        <v>64.240663164680797</v>
      </c>
      <c r="H38" s="52">
        <f>VLOOKUP($A38,'Current month raw data'!$B:$Q,11,FALSE)</f>
        <v>-3.0913851916944499</v>
      </c>
      <c r="I38" s="52">
        <f>VLOOKUP($A38,'Current month raw data'!$B:$Q,12,FALSE)</f>
        <v>0.60537913247556496</v>
      </c>
      <c r="J38" s="52">
        <f>VLOOKUP($A38,'Current month raw data'!$B:$Q,13,FALSE)</f>
        <v>-2.5047206600738399</v>
      </c>
      <c r="K38" s="52">
        <f>VLOOKUP($A38,'Current month raw data'!$B:$Q,14,FALSE)</f>
        <v>-2.56245287581917</v>
      </c>
      <c r="L38" s="52">
        <f>VLOOKUP($A38,'Current month raw data'!$B:$Q,15,FALSE)</f>
        <v>-5.9215396002960698E-2</v>
      </c>
      <c r="M38" s="57">
        <f>VLOOKUP($A38,'Current month raw data'!$B:$Q,16,FALSE)</f>
        <v>-3.1487700117141699</v>
      </c>
    </row>
    <row r="39" spans="1:13" x14ac:dyDescent="0.45">
      <c r="A39" s="22"/>
      <c r="B39" s="23"/>
      <c r="C39" s="54"/>
      <c r="D39" s="55"/>
      <c r="E39" s="55"/>
      <c r="F39" s="55"/>
      <c r="G39" s="55"/>
      <c r="H39" s="54"/>
      <c r="I39" s="54"/>
      <c r="J39" s="54"/>
      <c r="K39" s="54"/>
      <c r="L39" s="54"/>
      <c r="M39" s="58"/>
    </row>
    <row r="40" spans="1:13" x14ac:dyDescent="0.45">
      <c r="A40" s="22" t="s">
        <v>48</v>
      </c>
      <c r="B40" s="56">
        <f>VLOOKUP($A40,'Current month raw data'!$B:$Q,5,FALSE)</f>
        <v>64.998146088246102</v>
      </c>
      <c r="C40" s="52">
        <f>VLOOKUP($A40,'Current month raw data'!$B:$Q,6,FALSE)</f>
        <v>67.409569139726997</v>
      </c>
      <c r="D40" s="53">
        <f>VLOOKUP($A40,'Current month raw data'!$B:$Q,7,FALSE)</f>
        <v>118.23457406365701</v>
      </c>
      <c r="E40" s="53">
        <f>VLOOKUP($A40,'Current month raw data'!$B:$Q,8,FALSE)</f>
        <v>114.13862437766799</v>
      </c>
      <c r="F40" s="53">
        <f>VLOOKUP($A40,'Current month raw data'!$B:$Q,9,FALSE)</f>
        <v>76.850281176711405</v>
      </c>
      <c r="G40" s="53">
        <f>VLOOKUP($A40,'Current month raw data'!$B:$Q,10,FALSE)</f>
        <v>76.940354914997499</v>
      </c>
      <c r="H40" s="52">
        <f>VLOOKUP($A40,'Current month raw data'!$B:$Q,11,FALSE)</f>
        <v>-3.5772711237516202</v>
      </c>
      <c r="I40" s="52">
        <f>VLOOKUP($A40,'Current month raw data'!$B:$Q,12,FALSE)</f>
        <v>3.5885746024377201</v>
      </c>
      <c r="J40" s="52">
        <f>VLOOKUP($A40,'Current month raw data'!$B:$Q,13,FALSE)</f>
        <v>-0.11706956432118901</v>
      </c>
      <c r="K40" s="52">
        <f>VLOOKUP($A40,'Current month raw data'!$B:$Q,14,FALSE)</f>
        <v>0.99901595347112904</v>
      </c>
      <c r="L40" s="52">
        <f>VLOOKUP($A40,'Current month raw data'!$B:$Q,15,FALSE)</f>
        <v>1.11739364566505</v>
      </c>
      <c r="M40" s="57">
        <f>VLOOKUP($A40,'Current month raw data'!$B:$Q,16,FALSE)</f>
        <v>-2.49984967831158</v>
      </c>
    </row>
    <row r="41" spans="1:13" x14ac:dyDescent="0.45">
      <c r="A41" s="24" t="s">
        <v>33</v>
      </c>
      <c r="B41" s="56">
        <f>VLOOKUP($A41,'Current month raw data'!$B:$Q,5,FALSE)</f>
        <v>67.351752660768597</v>
      </c>
      <c r="C41" s="52">
        <f>VLOOKUP($A41,'Current month raw data'!$B:$Q,6,FALSE)</f>
        <v>67.176234313798801</v>
      </c>
      <c r="D41" s="53">
        <f>VLOOKUP($A41,'Current month raw data'!$B:$Q,7,FALSE)</f>
        <v>97.898716317696895</v>
      </c>
      <c r="E41" s="53">
        <f>VLOOKUP($A41,'Current month raw data'!$B:$Q,8,FALSE)</f>
        <v>90.526960044566096</v>
      </c>
      <c r="F41" s="53">
        <f>VLOOKUP($A41,'Current month raw data'!$B:$Q,9,FALSE)</f>
        <v>65.936501272362705</v>
      </c>
      <c r="G41" s="53">
        <f>VLOOKUP($A41,'Current month raw data'!$B:$Q,10,FALSE)</f>
        <v>60.812602796696801</v>
      </c>
      <c r="H41" s="52">
        <f>VLOOKUP($A41,'Current month raw data'!$B:$Q,11,FALSE)</f>
        <v>0.26128041972379801</v>
      </c>
      <c r="I41" s="52">
        <f>VLOOKUP($A41,'Current month raw data'!$B:$Q,12,FALSE)</f>
        <v>8.1431611859071698</v>
      </c>
      <c r="J41" s="52">
        <f>VLOOKUP($A41,'Current month raw data'!$B:$Q,13,FALSE)</f>
        <v>8.4257180913562895</v>
      </c>
      <c r="K41" s="52">
        <f>VLOOKUP($A41,'Current month raw data'!$B:$Q,14,FALSE)</f>
        <v>6.9372753256010196</v>
      </c>
      <c r="L41" s="52">
        <f>VLOOKUP($A41,'Current month raw data'!$B:$Q,15,FALSE)</f>
        <v>-1.3727764887857601</v>
      </c>
      <c r="M41" s="57">
        <f>VLOOKUP($A41,'Current month raw data'!$B:$Q,16,FALSE)</f>
        <v>-1.1150828652337399</v>
      </c>
    </row>
    <row r="42" spans="1:13" x14ac:dyDescent="0.45">
      <c r="A42" s="24" t="s">
        <v>64</v>
      </c>
      <c r="B42" s="56">
        <f>VLOOKUP($A42,'Current month raw data'!$B:$Q,5,FALSE)</f>
        <v>63.111291886987203</v>
      </c>
      <c r="C42" s="52">
        <f>VLOOKUP($A42,'Current month raw data'!$B:$Q,6,FALSE)</f>
        <v>64.042635295099203</v>
      </c>
      <c r="D42" s="53">
        <f>VLOOKUP($A42,'Current month raw data'!$B:$Q,7,FALSE)</f>
        <v>184.75733164774499</v>
      </c>
      <c r="E42" s="53">
        <f>VLOOKUP($A42,'Current month raw data'!$B:$Q,8,FALSE)</f>
        <v>183.07822216069999</v>
      </c>
      <c r="F42" s="53">
        <f>VLOOKUP($A42,'Current month raw data'!$B:$Q,9,FALSE)</f>
        <v>116.60273885881701</v>
      </c>
      <c r="G42" s="53">
        <f>VLOOKUP($A42,'Current month raw data'!$B:$Q,10,FALSE)</f>
        <v>117.248118123129</v>
      </c>
      <c r="H42" s="52">
        <f>VLOOKUP($A42,'Current month raw data'!$B:$Q,11,FALSE)</f>
        <v>-1.45425528449988</v>
      </c>
      <c r="I42" s="52">
        <f>VLOOKUP($A42,'Current month raw data'!$B:$Q,12,FALSE)</f>
        <v>0.91715413620869002</v>
      </c>
      <c r="J42" s="52">
        <f>VLOOKUP($A42,'Current month raw data'!$B:$Q,13,FALSE)</f>
        <v>-0.55043891078401896</v>
      </c>
      <c r="K42" s="52">
        <f>VLOOKUP($A42,'Current month raw data'!$B:$Q,14,FALSE)</f>
        <v>-0.55043891078401896</v>
      </c>
      <c r="L42" s="52">
        <f>VLOOKUP($A42,'Current month raw data'!$B:$Q,15,FALSE)</f>
        <v>0</v>
      </c>
      <c r="M42" s="57">
        <f>VLOOKUP($A42,'Current month raw data'!$B:$Q,16,FALSE)</f>
        <v>-1.45425528449988</v>
      </c>
    </row>
    <row r="43" spans="1:13" x14ac:dyDescent="0.45">
      <c r="A43" s="24" t="s">
        <v>31</v>
      </c>
      <c r="B43" s="56">
        <f>VLOOKUP($A43,'Current month raw data'!$B:$Q,5,FALSE)</f>
        <v>65.1355801868839</v>
      </c>
      <c r="C43" s="52">
        <f>VLOOKUP($A43,'Current month raw data'!$B:$Q,6,FALSE)</f>
        <v>69.7014129565449</v>
      </c>
      <c r="D43" s="53">
        <f>VLOOKUP($A43,'Current month raw data'!$B:$Q,7,FALSE)</f>
        <v>117.09343517276299</v>
      </c>
      <c r="E43" s="53">
        <f>VLOOKUP($A43,'Current month raw data'!$B:$Q,8,FALSE)</f>
        <v>115.15675486940501</v>
      </c>
      <c r="F43" s="53">
        <f>VLOOKUP($A43,'Current month raw data'!$B:$Q,9,FALSE)</f>
        <v>76.269488360532193</v>
      </c>
      <c r="G43" s="53">
        <f>VLOOKUP($A43,'Current month raw data'!$B:$Q,10,FALSE)</f>
        <v>80.265885258880402</v>
      </c>
      <c r="H43" s="52">
        <f>VLOOKUP($A43,'Current month raw data'!$B:$Q,11,FALSE)</f>
        <v>-6.5505598466239396</v>
      </c>
      <c r="I43" s="52">
        <f>VLOOKUP($A43,'Current month raw data'!$B:$Q,12,FALSE)</f>
        <v>1.6817774220488799</v>
      </c>
      <c r="J43" s="52">
        <f>VLOOKUP($A43,'Current month raw data'!$B:$Q,13,FALSE)</f>
        <v>-4.9789482610933797</v>
      </c>
      <c r="K43" s="52">
        <f>VLOOKUP($A43,'Current month raw data'!$B:$Q,14,FALSE)</f>
        <v>-1.1714430574307</v>
      </c>
      <c r="L43" s="52">
        <f>VLOOKUP($A43,'Current month raw data'!$B:$Q,15,FALSE)</f>
        <v>4.0070122714750802</v>
      </c>
      <c r="M43" s="57">
        <f>VLOOKUP($A43,'Current month raw data'!$B:$Q,16,FALSE)</f>
        <v>-2.8060293120534001</v>
      </c>
    </row>
    <row r="44" spans="1:13" x14ac:dyDescent="0.45">
      <c r="A44" s="24" t="s">
        <v>32</v>
      </c>
      <c r="B44" s="56">
        <f>VLOOKUP($A44,'Current month raw data'!$B:$Q,5,FALSE)</f>
        <v>61.667830112425598</v>
      </c>
      <c r="C44" s="52">
        <f>VLOOKUP($A44,'Current month raw data'!$B:$Q,6,FALSE)</f>
        <v>66.691160261591506</v>
      </c>
      <c r="D44" s="53">
        <f>VLOOKUP($A44,'Current month raw data'!$B:$Q,7,FALSE)</f>
        <v>99.049763709617295</v>
      </c>
      <c r="E44" s="53">
        <f>VLOOKUP($A44,'Current month raw data'!$B:$Q,8,FALSE)</f>
        <v>95.509902422598003</v>
      </c>
      <c r="F44" s="53">
        <f>VLOOKUP($A44,'Current month raw data'!$B:$Q,9,FALSE)</f>
        <v>61.081840011205799</v>
      </c>
      <c r="G44" s="53">
        <f>VLOOKUP($A44,'Current month raw data'!$B:$Q,10,FALSE)</f>
        <v>63.696662090344603</v>
      </c>
      <c r="H44" s="52">
        <f>VLOOKUP($A44,'Current month raw data'!$B:$Q,11,FALSE)</f>
        <v>-7.5322278536800296</v>
      </c>
      <c r="I44" s="52">
        <f>VLOOKUP($A44,'Current month raw data'!$B:$Q,12,FALSE)</f>
        <v>3.7062767286230098</v>
      </c>
      <c r="J44" s="52">
        <f>VLOOKUP($A44,'Current month raw data'!$B:$Q,13,FALSE)</f>
        <v>-4.1051163331448199</v>
      </c>
      <c r="K44" s="52">
        <f>VLOOKUP($A44,'Current month raw data'!$B:$Q,14,FALSE)</f>
        <v>-4.1051163331448199</v>
      </c>
      <c r="L44" s="52">
        <f>VLOOKUP($A44,'Current month raw data'!$B:$Q,15,FALSE)</f>
        <v>0</v>
      </c>
      <c r="M44" s="57">
        <f>VLOOKUP($A44,'Current month raw data'!$B:$Q,16,FALSE)</f>
        <v>-7.5322278536800296</v>
      </c>
    </row>
    <row r="45" spans="1:13" x14ac:dyDescent="0.45">
      <c r="A45" s="24"/>
      <c r="B45" s="23"/>
      <c r="C45" s="54"/>
      <c r="D45" s="55"/>
      <c r="E45" s="55"/>
      <c r="F45" s="55"/>
      <c r="G45" s="55"/>
      <c r="H45" s="54"/>
      <c r="I45" s="54"/>
      <c r="J45" s="54"/>
      <c r="K45" s="54"/>
      <c r="L45" s="54"/>
      <c r="M45" s="58"/>
    </row>
    <row r="46" spans="1:13" x14ac:dyDescent="0.45">
      <c r="A46" s="22" t="s">
        <v>49</v>
      </c>
      <c r="B46" s="23"/>
      <c r="C46" s="54"/>
      <c r="D46" s="55"/>
      <c r="E46" s="55"/>
      <c r="F46" s="55"/>
      <c r="G46" s="55"/>
      <c r="H46" s="54"/>
      <c r="I46" s="54"/>
      <c r="J46" s="54"/>
      <c r="K46" s="54"/>
      <c r="L46" s="54"/>
      <c r="M46" s="58"/>
    </row>
    <row r="47" spans="1:13" x14ac:dyDescent="0.45">
      <c r="A47" s="24" t="s">
        <v>50</v>
      </c>
      <c r="B47" s="56">
        <f>VLOOKUP($A47,'Current month raw data'!$B:$Q,5,FALSE)</f>
        <v>64.749985163965803</v>
      </c>
      <c r="C47" s="52">
        <f>VLOOKUP($A47,'Current month raw data'!$B:$Q,6,FALSE)</f>
        <v>65.506547208821502</v>
      </c>
      <c r="D47" s="53">
        <f>VLOOKUP($A47,'Current month raw data'!$B:$Q,7,FALSE)</f>
        <v>135.793759563181</v>
      </c>
      <c r="E47" s="53">
        <f>VLOOKUP($A47,'Current month raw data'!$B:$Q,8,FALSE)</f>
        <v>129.466678935766</v>
      </c>
      <c r="F47" s="53">
        <f>VLOOKUP($A47,'Current month raw data'!$B:$Q,9,FALSE)</f>
        <v>87.926439170751095</v>
      </c>
      <c r="G47" s="53">
        <f>VLOOKUP($A47,'Current month raw data'!$B:$Q,10,FALSE)</f>
        <v>84.809151156751</v>
      </c>
      <c r="H47" s="52">
        <f>VLOOKUP($A47,'Current month raw data'!$B:$Q,11,FALSE)</f>
        <v>-1.15494111213631</v>
      </c>
      <c r="I47" s="52">
        <f>VLOOKUP($A47,'Current month raw data'!$B:$Q,12,FALSE)</f>
        <v>4.8870340070699001</v>
      </c>
      <c r="J47" s="52">
        <f>VLOOKUP($A47,'Current month raw data'!$B:$Q,13,FALSE)</f>
        <v>3.67565053002185</v>
      </c>
      <c r="K47" s="52">
        <f>VLOOKUP($A47,'Current month raw data'!$B:$Q,14,FALSE)</f>
        <v>4.15956983109864</v>
      </c>
      <c r="L47" s="52">
        <f>VLOOKUP($A47,'Current month raw data'!$B:$Q,15,FALSE)</f>
        <v>0.46676273416452602</v>
      </c>
      <c r="M47" s="57">
        <f>VLOOKUP($A47,'Current month raw data'!$B:$Q,16,FALSE)</f>
        <v>-0.69356921268478799</v>
      </c>
    </row>
    <row r="48" spans="1:13" x14ac:dyDescent="0.45">
      <c r="A48" s="24" t="s">
        <v>51</v>
      </c>
      <c r="B48" s="56">
        <f>VLOOKUP($A48,'Current month raw data'!$B:$Q,5,FALSE)</f>
        <v>60.333242418982898</v>
      </c>
      <c r="C48" s="52">
        <f>VLOOKUP($A48,'Current month raw data'!$B:$Q,6,FALSE)</f>
        <v>63.127618953162496</v>
      </c>
      <c r="D48" s="53">
        <f>VLOOKUP($A48,'Current month raw data'!$B:$Q,7,FALSE)</f>
        <v>128.648847244482</v>
      </c>
      <c r="E48" s="53">
        <f>VLOOKUP($A48,'Current month raw data'!$B:$Q,8,FALSE)</f>
        <v>123.656044383346</v>
      </c>
      <c r="F48" s="53">
        <f>VLOOKUP($A48,'Current month raw data'!$B:$Q,9,FALSE)</f>
        <v>77.618020877240795</v>
      </c>
      <c r="G48" s="53">
        <f>VLOOKUP($A48,'Current month raw data'!$B:$Q,10,FALSE)</f>
        <v>78.061116510872495</v>
      </c>
      <c r="H48" s="52">
        <f>VLOOKUP($A48,'Current month raw data'!$B:$Q,11,FALSE)</f>
        <v>-4.4265514532600099</v>
      </c>
      <c r="I48" s="52">
        <f>VLOOKUP($A48,'Current month raw data'!$B:$Q,12,FALSE)</f>
        <v>4.0376537079402004</v>
      </c>
      <c r="J48" s="52">
        <f>VLOOKUP($A48,'Current month raw data'!$B:$Q,13,FALSE)</f>
        <v>-0.56762656420624202</v>
      </c>
      <c r="K48" s="52">
        <f>VLOOKUP($A48,'Current month raw data'!$B:$Q,14,FALSE)</f>
        <v>-0.56762656420624202</v>
      </c>
      <c r="L48" s="52">
        <f>VLOOKUP($A48,'Current month raw data'!$B:$Q,15,FALSE)</f>
        <v>0</v>
      </c>
      <c r="M48" s="57">
        <f>VLOOKUP($A48,'Current month raw data'!$B:$Q,16,FALSE)</f>
        <v>-4.4265514532600099</v>
      </c>
    </row>
    <row r="49" spans="1:13" x14ac:dyDescent="0.45">
      <c r="A49" s="24" t="s">
        <v>52</v>
      </c>
      <c r="B49" s="56">
        <f>VLOOKUP($A49,'Current month raw data'!$B:$Q,5,FALSE)</f>
        <v>59.255841268509499</v>
      </c>
      <c r="C49" s="52">
        <f>VLOOKUP($A49,'Current month raw data'!$B:$Q,6,FALSE)</f>
        <v>57.420613280758403</v>
      </c>
      <c r="D49" s="53">
        <f>VLOOKUP($A49,'Current month raw data'!$B:$Q,7,FALSE)</f>
        <v>123.26907015432499</v>
      </c>
      <c r="E49" s="53">
        <f>VLOOKUP($A49,'Current month raw data'!$B:$Q,8,FALSE)</f>
        <v>134.21270080724599</v>
      </c>
      <c r="F49" s="53">
        <f>VLOOKUP($A49,'Current month raw data'!$B:$Q,9,FALSE)</f>
        <v>73.044124543814704</v>
      </c>
      <c r="G49" s="53">
        <f>VLOOKUP($A49,'Current month raw data'!$B:$Q,10,FALSE)</f>
        <v>77.065755904190596</v>
      </c>
      <c r="H49" s="52">
        <f>VLOOKUP($A49,'Current month raw data'!$B:$Q,11,FALSE)</f>
        <v>3.1961135259524398</v>
      </c>
      <c r="I49" s="52">
        <f>VLOOKUP($A49,'Current month raw data'!$B:$Q,12,FALSE)</f>
        <v>-8.1539456304054099</v>
      </c>
      <c r="J49" s="52">
        <f>VLOOKUP($A49,'Current month raw data'!$B:$Q,13,FALSE)</f>
        <v>-5.2184414636451599</v>
      </c>
      <c r="K49" s="52">
        <f>VLOOKUP($A49,'Current month raw data'!$B:$Q,14,FALSE)</f>
        <v>-5.2184414636451599</v>
      </c>
      <c r="L49" s="52">
        <f>VLOOKUP($A49,'Current month raw data'!$B:$Q,15,FALSE)</f>
        <v>0</v>
      </c>
      <c r="M49" s="57">
        <f>VLOOKUP($A49,'Current month raw data'!$B:$Q,16,FALSE)</f>
        <v>3.1961135259524398</v>
      </c>
    </row>
    <row r="50" spans="1:13" x14ac:dyDescent="0.45">
      <c r="A50" s="24" t="s">
        <v>53</v>
      </c>
      <c r="B50" s="56">
        <f>VLOOKUP($A50,'Current month raw data'!$B:$Q,5,FALSE)</f>
        <v>64.580917869405795</v>
      </c>
      <c r="C50" s="52">
        <f>VLOOKUP($A50,'Current month raw data'!$B:$Q,6,FALSE)</f>
        <v>64.196484492290807</v>
      </c>
      <c r="D50" s="53">
        <f>VLOOKUP($A50,'Current month raw data'!$B:$Q,7,FALSE)</f>
        <v>133.98070875411301</v>
      </c>
      <c r="E50" s="53">
        <f>VLOOKUP($A50,'Current month raw data'!$B:$Q,8,FALSE)</f>
        <v>130.69639733252799</v>
      </c>
      <c r="F50" s="53">
        <f>VLOOKUP($A50,'Current month raw data'!$B:$Q,9,FALSE)</f>
        <v>86.525971481342197</v>
      </c>
      <c r="G50" s="53">
        <f>VLOOKUP($A50,'Current month raw data'!$B:$Q,10,FALSE)</f>
        <v>83.902492445559304</v>
      </c>
      <c r="H50" s="52">
        <f>VLOOKUP($A50,'Current month raw data'!$B:$Q,11,FALSE)</f>
        <v>0.59883867497632304</v>
      </c>
      <c r="I50" s="52">
        <f>VLOOKUP($A50,'Current month raw data'!$B:$Q,12,FALSE)</f>
        <v>2.5129318700571699</v>
      </c>
      <c r="J50" s="52">
        <f>VLOOKUP($A50,'Current month raw data'!$B:$Q,13,FALSE)</f>
        <v>3.1268189529471999</v>
      </c>
      <c r="K50" s="52">
        <f>VLOOKUP($A50,'Current month raw data'!$B:$Q,14,FALSE)</f>
        <v>3.7969052891291102</v>
      </c>
      <c r="L50" s="52">
        <f>VLOOKUP($A50,'Current month raw data'!$B:$Q,15,FALSE)</f>
        <v>0.64976922878580801</v>
      </c>
      <c r="M50" s="57">
        <f>VLOOKUP($A50,'Current month raw data'!$B:$Q,16,FALSE)</f>
        <v>1.2524989732021901</v>
      </c>
    </row>
    <row r="51" spans="1:13" x14ac:dyDescent="0.45">
      <c r="A51" s="25" t="s">
        <v>54</v>
      </c>
      <c r="B51" s="56">
        <f>VLOOKUP($A51,'Current month raw data'!$B:$Q,5,FALSE)</f>
        <v>76.391420779795098</v>
      </c>
      <c r="C51" s="52">
        <f>VLOOKUP($A51,'Current month raw data'!$B:$Q,6,FALSE)</f>
        <v>75.348091412151504</v>
      </c>
      <c r="D51" s="53">
        <f>VLOOKUP($A51,'Current month raw data'!$B:$Q,7,FALSE)</f>
        <v>166.20225859984001</v>
      </c>
      <c r="E51" s="53">
        <f>VLOOKUP($A51,'Current month raw data'!$B:$Q,8,FALSE)</f>
        <v>162.81384916373801</v>
      </c>
      <c r="F51" s="53">
        <f>VLOOKUP($A51,'Current month raw data'!$B:$Q,9,FALSE)</f>
        <v>126.96426671252701</v>
      </c>
      <c r="G51" s="53">
        <f>VLOOKUP($A51,'Current month raw data'!$B:$Q,10,FALSE)</f>
        <v>122.67712789953499</v>
      </c>
      <c r="H51" s="52">
        <f>VLOOKUP($A51,'Current month raw data'!$B:$Q,11,FALSE)</f>
        <v>1.3846792242375601</v>
      </c>
      <c r="I51" s="52">
        <f>VLOOKUP($A51,'Current month raw data'!$B:$Q,12,FALSE)</f>
        <v>2.0811555365260799</v>
      </c>
      <c r="J51" s="52">
        <f>VLOOKUP($A51,'Current month raw data'!$B:$Q,13,FALSE)</f>
        <v>3.4946520891019901</v>
      </c>
      <c r="K51" s="52">
        <f>VLOOKUP($A51,'Current month raw data'!$B:$Q,14,FALSE)</f>
        <v>3.28226662080331</v>
      </c>
      <c r="L51" s="52">
        <f>VLOOKUP($A51,'Current month raw data'!$B:$Q,15,FALSE)</f>
        <v>-0.20521395454890901</v>
      </c>
      <c r="M51" s="57">
        <f>VLOOKUP($A51,'Current month raw data'!$B:$Q,16,FALSE)</f>
        <v>1.17662371469478</v>
      </c>
    </row>
    <row r="52" spans="1:13" x14ac:dyDescent="0.45">
      <c r="A52" s="24" t="s">
        <v>55</v>
      </c>
      <c r="B52" s="56">
        <f>VLOOKUP($A52,'Current month raw data'!$B:$Q,5,FALSE)</f>
        <v>61.722616669668703</v>
      </c>
      <c r="C52" s="52">
        <f>VLOOKUP($A52,'Current month raw data'!$B:$Q,6,FALSE)</f>
        <v>60.745251333954897</v>
      </c>
      <c r="D52" s="53">
        <f>VLOOKUP($A52,'Current month raw data'!$B:$Q,7,FALSE)</f>
        <v>117.94942701958701</v>
      </c>
      <c r="E52" s="53">
        <f>VLOOKUP($A52,'Current month raw data'!$B:$Q,8,FALSE)</f>
        <v>117.964408019459</v>
      </c>
      <c r="F52" s="53">
        <f>VLOOKUP($A52,'Current month raw data'!$B:$Q,9,FALSE)</f>
        <v>72.801472703370393</v>
      </c>
      <c r="G52" s="53">
        <f>VLOOKUP($A52,'Current month raw data'!$B:$Q,10,FALSE)</f>
        <v>71.657776136032595</v>
      </c>
      <c r="H52" s="52">
        <f>VLOOKUP($A52,'Current month raw data'!$B:$Q,11,FALSE)</f>
        <v>1.6089575962745</v>
      </c>
      <c r="I52" s="52">
        <f>VLOOKUP($A52,'Current month raw data'!$B:$Q,12,FALSE)</f>
        <v>-1.26995931430386E-2</v>
      </c>
      <c r="J52" s="52">
        <f>VLOOKUP($A52,'Current month raw data'!$B:$Q,13,FALSE)</f>
        <v>1.5960536720628899</v>
      </c>
      <c r="K52" s="52">
        <f>VLOOKUP($A52,'Current month raw data'!$B:$Q,14,FALSE)</f>
        <v>0.97333289249421695</v>
      </c>
      <c r="L52" s="52">
        <f>VLOOKUP($A52,'Current month raw data'!$B:$Q,15,FALSE)</f>
        <v>-0.61293796073883799</v>
      </c>
      <c r="M52" s="57">
        <f>VLOOKUP($A52,'Current month raw data'!$B:$Q,16,FALSE)</f>
        <v>0.98615772365590904</v>
      </c>
    </row>
    <row r="53" spans="1:13" x14ac:dyDescent="0.45">
      <c r="A53" s="24" t="s">
        <v>56</v>
      </c>
      <c r="B53" s="56">
        <f>VLOOKUP($A53,'Current month raw data'!$B:$Q,5,FALSE)</f>
        <v>62.498751622890197</v>
      </c>
      <c r="C53" s="52">
        <f>VLOOKUP($A53,'Current month raw data'!$B:$Q,6,FALSE)</f>
        <v>62.259282376044602</v>
      </c>
      <c r="D53" s="53">
        <f>VLOOKUP($A53,'Current month raw data'!$B:$Q,7,FALSE)</f>
        <v>112.79653551146799</v>
      </c>
      <c r="E53" s="53">
        <f>VLOOKUP($A53,'Current month raw data'!$B:$Q,8,FALSE)</f>
        <v>110.188146341463</v>
      </c>
      <c r="F53" s="53">
        <f>VLOOKUP($A53,'Current month raw data'!$B:$Q,9,FALSE)</f>
        <v>70.4964265685378</v>
      </c>
      <c r="G53" s="53">
        <f>VLOOKUP($A53,'Current month raw data'!$B:$Q,10,FALSE)</f>
        <v>68.602349175661004</v>
      </c>
      <c r="H53" s="52">
        <f>VLOOKUP($A53,'Current month raw data'!$B:$Q,11,FALSE)</f>
        <v>0.38463219893727302</v>
      </c>
      <c r="I53" s="52">
        <f>VLOOKUP($A53,'Current month raw data'!$B:$Q,12,FALSE)</f>
        <v>2.36721394869627</v>
      </c>
      <c r="J53" s="52">
        <f>VLOOKUP($A53,'Current month raw data'!$B:$Q,13,FALSE)</f>
        <v>2.7609512146979598</v>
      </c>
      <c r="K53" s="52">
        <f>VLOOKUP($A53,'Current month raw data'!$B:$Q,14,FALSE)</f>
        <v>1.8152982894093299</v>
      </c>
      <c r="L53" s="52">
        <f>VLOOKUP($A53,'Current month raw data'!$B:$Q,15,FALSE)</f>
        <v>-0.92024539877300604</v>
      </c>
      <c r="M53" s="57">
        <f>VLOOKUP($A53,'Current month raw data'!$B:$Q,16,FALSE)</f>
        <v>-0.53915275994865197</v>
      </c>
    </row>
    <row r="54" spans="1:13" x14ac:dyDescent="0.45">
      <c r="A54" s="25" t="s">
        <v>57</v>
      </c>
      <c r="B54" s="56">
        <f>VLOOKUP($A54,'Current month raw data'!$B:$Q,5,FALSE)</f>
        <v>56.982641564828</v>
      </c>
      <c r="C54" s="52">
        <f>VLOOKUP($A54,'Current month raw data'!$B:$Q,6,FALSE)</f>
        <v>56.463809467490599</v>
      </c>
      <c r="D54" s="53">
        <f>VLOOKUP($A54,'Current month raw data'!$B:$Q,7,FALSE)</f>
        <v>131.53925337472299</v>
      </c>
      <c r="E54" s="53">
        <f>VLOOKUP($A54,'Current month raw data'!$B:$Q,8,FALSE)</f>
        <v>130.36497391554701</v>
      </c>
      <c r="F54" s="53">
        <f>VLOOKUP($A54,'Current month raw data'!$B:$Q,9,FALSE)</f>
        <v>74.954541267569397</v>
      </c>
      <c r="G54" s="53">
        <f>VLOOKUP($A54,'Current month raw data'!$B:$Q,10,FALSE)</f>
        <v>73.609030484018803</v>
      </c>
      <c r="H54" s="52">
        <f>VLOOKUP($A54,'Current month raw data'!$B:$Q,11,FALSE)</f>
        <v>0.91887547480510501</v>
      </c>
      <c r="I54" s="52">
        <f>VLOOKUP($A54,'Current month raw data'!$B:$Q,12,FALSE)</f>
        <v>0.90076300704503298</v>
      </c>
      <c r="J54" s="52">
        <f>VLOOKUP($A54,'Current month raw data'!$B:$Q,13,FALSE)</f>
        <v>1.8279153722079899</v>
      </c>
      <c r="K54" s="52">
        <f>VLOOKUP($A54,'Current month raw data'!$B:$Q,14,FALSE)</f>
        <v>2.55125757581441</v>
      </c>
      <c r="L54" s="52">
        <f>VLOOKUP($A54,'Current month raw data'!$B:$Q,15,FALSE)</f>
        <v>0.71035747021081497</v>
      </c>
      <c r="M54" s="57">
        <f>VLOOKUP($A54,'Current month raw data'!$B:$Q,16,FALSE)</f>
        <v>1.6357602455931299</v>
      </c>
    </row>
    <row r="55" spans="1:13" x14ac:dyDescent="0.45">
      <c r="A55" s="24" t="s">
        <v>58</v>
      </c>
      <c r="B55" s="56">
        <f>VLOOKUP($A55,'Current month raw data'!$B:$Q,5,FALSE)</f>
        <v>52.019254813703398</v>
      </c>
      <c r="C55" s="52">
        <f>VLOOKUP($A55,'Current month raw data'!$B:$Q,6,FALSE)</f>
        <v>55.096241369358097</v>
      </c>
      <c r="D55" s="53">
        <f>VLOOKUP($A55,'Current month raw data'!$B:$Q,7,FALSE)</f>
        <v>93.146804871209298</v>
      </c>
      <c r="E55" s="53">
        <f>VLOOKUP($A55,'Current month raw data'!$B:$Q,8,FALSE)</f>
        <v>92.884684288995402</v>
      </c>
      <c r="F55" s="53">
        <f>VLOOKUP($A55,'Current month raw data'!$B:$Q,9,FALSE)</f>
        <v>48.454273776777498</v>
      </c>
      <c r="G55" s="53">
        <f>VLOOKUP($A55,'Current month raw data'!$B:$Q,10,FALSE)</f>
        <v>51.175969851031198</v>
      </c>
      <c r="H55" s="52">
        <f>VLOOKUP($A55,'Current month raw data'!$B:$Q,11,FALSE)</f>
        <v>-5.5847485766352296</v>
      </c>
      <c r="I55" s="52">
        <f>VLOOKUP($A55,'Current month raw data'!$B:$Q,12,FALSE)</f>
        <v>0.28220000339173001</v>
      </c>
      <c r="J55" s="52">
        <f>VLOOKUP($A55,'Current month raw data'!$B:$Q,13,FALSE)</f>
        <v>-5.3183087339161803</v>
      </c>
      <c r="K55" s="52">
        <f>VLOOKUP($A55,'Current month raw data'!$B:$Q,14,FALSE)</f>
        <v>0.87216660694958104</v>
      </c>
      <c r="L55" s="52">
        <f>VLOOKUP($A55,'Current month raw data'!$B:$Q,15,FALSE)</f>
        <v>6.5381968341362597</v>
      </c>
      <c r="M55" s="57">
        <f>VLOOKUP($A55,'Current month raw data'!$B:$Q,16,FALSE)</f>
        <v>0.58830640286900104</v>
      </c>
    </row>
    <row r="56" spans="1:13" ht="16.5" thickBot="1" x14ac:dyDescent="0.5">
      <c r="A56" s="24" t="s">
        <v>59</v>
      </c>
      <c r="B56" s="59">
        <f>VLOOKUP($A56,'Current month raw data'!$B:$Q,5,FALSE)</f>
        <v>61.955299284145802</v>
      </c>
      <c r="C56" s="60">
        <f>VLOOKUP($A56,'Current month raw data'!$B:$Q,6,FALSE)</f>
        <v>60.005147799537497</v>
      </c>
      <c r="D56" s="61">
        <f>VLOOKUP($A56,'Current month raw data'!$B:$Q,7,FALSE)</f>
        <v>133.604142138854</v>
      </c>
      <c r="E56" s="61">
        <f>VLOOKUP($A56,'Current month raw data'!$B:$Q,8,FALSE)</f>
        <v>129.10046725585099</v>
      </c>
      <c r="F56" s="61">
        <f>VLOOKUP($A56,'Current month raw data'!$B:$Q,9,FALSE)</f>
        <v>82.774846118142705</v>
      </c>
      <c r="G56" s="61">
        <f>VLOOKUP($A56,'Current month raw data'!$B:$Q,10,FALSE)</f>
        <v>77.466926186767395</v>
      </c>
      <c r="H56" s="60">
        <f>VLOOKUP($A56,'Current month raw data'!$B:$Q,11,FALSE)</f>
        <v>3.24997363746736</v>
      </c>
      <c r="I56" s="60">
        <f>VLOOKUP($A56,'Current month raw data'!$B:$Q,12,FALSE)</f>
        <v>3.4885039370747402</v>
      </c>
      <c r="J56" s="60">
        <f>VLOOKUP($A56,'Current month raw data'!$B:$Q,13,FALSE)</f>
        <v>6.8518530328390401</v>
      </c>
      <c r="K56" s="60">
        <f>VLOOKUP($A56,'Current month raw data'!$B:$Q,14,FALSE)</f>
        <v>6.2491668346898601</v>
      </c>
      <c r="L56" s="60">
        <f>VLOOKUP($A56,'Current month raw data'!$B:$Q,15,FALSE)</f>
        <v>-0.56403907002338605</v>
      </c>
      <c r="M56" s="62">
        <f>VLOOKUP($A56,'Current month raw data'!$B:$Q,16,FALSE)</f>
        <v>2.6676034463631901</v>
      </c>
    </row>
    <row r="57" spans="1:13" x14ac:dyDescent="0.45">
      <c r="B57" s="99" t="s">
        <v>65</v>
      </c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</row>
    <row r="58" spans="1:13" x14ac:dyDescent="0.45"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</row>
    <row r="65" spans="6:6" x14ac:dyDescent="0.45">
      <c r="F65" s="51"/>
    </row>
  </sheetData>
  <sheetProtection algorithmName="SHA-512" hashValue="jaQrG5CRO9yiQz8vP2dq+Oz6k8vnfoeZ8J/bT+bx1omWo8OxmHcGCr6o+a62WEAVdaYBS8yZxlFCwPYWHR93HA==" saltValue="THc/H6NDyQUWRJn3vvd5jg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5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7" tint="0.79998168889431442"/>
  </sheetPr>
  <dimension ref="A1"/>
  <sheetViews>
    <sheetView workbookViewId="0">
      <selection activeCell="A2" sqref="A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7" tint="0.79998168889431442"/>
  </sheetPr>
  <dimension ref="A1"/>
  <sheetViews>
    <sheetView workbookViewId="0">
      <selection activeCell="O24" sqref="O24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rgb="FF92D050"/>
    <pageSetUpPr fitToPage="1"/>
  </sheetPr>
  <dimension ref="A1:M65"/>
  <sheetViews>
    <sheetView zoomScaleNormal="100" workbookViewId="0">
      <pane xSplit="1" ySplit="3" topLeftCell="B4" activePane="bottomRight" state="frozen"/>
      <selection activeCell="O10" sqref="O10"/>
      <selection pane="topRight" activeCell="O10" sqref="O10"/>
      <selection pane="bottomLeft" activeCell="O10" sqref="O10"/>
      <selection pane="bottomRight" activeCell="U14" sqref="U14"/>
    </sheetView>
  </sheetViews>
  <sheetFormatPr defaultColWidth="9.1796875" defaultRowHeight="16" x14ac:dyDescent="0.45"/>
  <cols>
    <col min="1" max="1" width="39" style="20" bestFit="1" customWidth="1"/>
    <col min="2" max="6" width="11.7265625" style="20" customWidth="1"/>
    <col min="7" max="7" width="11.7265625" style="21" customWidth="1"/>
    <col min="8" max="9" width="11.7265625" style="20" customWidth="1"/>
    <col min="10" max="11" width="11.7265625" style="21" customWidth="1"/>
    <col min="12" max="13" width="11.7265625" style="20" customWidth="1"/>
    <col min="14" max="16384" width="9.1796875" style="20"/>
  </cols>
  <sheetData>
    <row r="1" spans="1:13" ht="24" customHeight="1" x14ac:dyDescent="0.45">
      <c r="A1" s="102" t="str">
        <f>'YTD Raw Data'!A1</f>
        <v>YTD May 2024 Monthly Report</v>
      </c>
      <c r="B1" s="103" t="str">
        <f>'YTD Raw Data'!F1</f>
        <v>Year to Date - May 2024 vs May 2023</v>
      </c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105"/>
    </row>
    <row r="2" spans="1:13" ht="16.899999999999999" customHeight="1" x14ac:dyDescent="0.45">
      <c r="A2" s="102"/>
      <c r="B2" s="106" t="s">
        <v>45</v>
      </c>
      <c r="C2" s="107"/>
      <c r="D2" s="107" t="s">
        <v>2</v>
      </c>
      <c r="E2" s="107"/>
      <c r="F2" s="107" t="s">
        <v>3</v>
      </c>
      <c r="G2" s="107"/>
      <c r="H2" s="107" t="str">
        <f>'YTD Raw Data'!L7</f>
        <v>Percent Change from YTD 2023</v>
      </c>
      <c r="I2" s="107"/>
      <c r="J2" s="107"/>
      <c r="K2" s="107"/>
      <c r="L2" s="107"/>
      <c r="M2" s="108"/>
    </row>
    <row r="3" spans="1:13" s="63" customFormat="1" ht="33" x14ac:dyDescent="0.25">
      <c r="A3" s="102"/>
      <c r="B3" s="64">
        <f>'YTD Raw Data'!F8</f>
        <v>2024</v>
      </c>
      <c r="C3" s="64">
        <f>'YTD Raw Data'!G8</f>
        <v>2023</v>
      </c>
      <c r="D3" s="64">
        <f>'YTD Raw Data'!H8</f>
        <v>2024</v>
      </c>
      <c r="E3" s="64">
        <f>'YTD Raw Data'!I8</f>
        <v>2023</v>
      </c>
      <c r="F3" s="64">
        <f>'YTD Raw Data'!J8</f>
        <v>2024</v>
      </c>
      <c r="G3" s="64">
        <f>'YTD Raw Data'!K8</f>
        <v>2023</v>
      </c>
      <c r="H3" s="64" t="s">
        <v>6</v>
      </c>
      <c r="I3" s="64" t="s">
        <v>2</v>
      </c>
      <c r="J3" s="64" t="s">
        <v>3</v>
      </c>
      <c r="K3" s="65" t="s">
        <v>7</v>
      </c>
      <c r="L3" s="65" t="s">
        <v>43</v>
      </c>
      <c r="M3" s="66" t="s">
        <v>44</v>
      </c>
    </row>
    <row r="4" spans="1:13" x14ac:dyDescent="0.45">
      <c r="A4" s="22" t="s">
        <v>10</v>
      </c>
      <c r="B4" s="56">
        <f>VLOOKUP($A4,'YTD Raw Data'!$B:$Q,5,FALSE)</f>
        <v>61.188622229595303</v>
      </c>
      <c r="C4" s="52">
        <f>VLOOKUP($A4,'YTD Raw Data'!$B:$Q,6,FALSE)</f>
        <v>61.505889775054698</v>
      </c>
      <c r="D4" s="53">
        <f>VLOOKUP($A4,'YTD Raw Data'!$B:$Q,7,FALSE)</f>
        <v>156.61208828591501</v>
      </c>
      <c r="E4" s="53">
        <f>VLOOKUP($A4,'YTD Raw Data'!$B:$Q,8,FALSE)</f>
        <v>153.79801193923601</v>
      </c>
      <c r="F4" s="53">
        <f>VLOOKUP($A4,'YTD Raw Data'!$B:$Q,9,FALSE)</f>
        <v>95.8287790671491</v>
      </c>
      <c r="G4" s="53">
        <f>VLOOKUP($A4,'YTD Raw Data'!$B:$Q,10,FALSE)</f>
        <v>94.5948356995723</v>
      </c>
      <c r="H4" s="52">
        <f>VLOOKUP($A4,'YTD Raw Data'!$B:$Q,11,FALSE)</f>
        <v>-0.51583278710345304</v>
      </c>
      <c r="I4" s="52">
        <f>VLOOKUP($A4,'YTD Raw Data'!$B:$Q,12,FALSE)</f>
        <v>1.8297221863901001</v>
      </c>
      <c r="J4" s="52">
        <f>VLOOKUP($A4,'YTD Raw Data'!$B:$Q,13,FALSE)</f>
        <v>1.3044510923363399</v>
      </c>
      <c r="K4" s="52">
        <f>VLOOKUP($A4,'YTD Raw Data'!$B:$Q,14,FALSE)</f>
        <v>1.87622732457071</v>
      </c>
      <c r="L4" s="52">
        <f>VLOOKUP($A4,'YTD Raw Data'!$B:$Q,15,FALSE)</f>
        <v>0.56441373115305105</v>
      </c>
      <c r="M4" s="57">
        <f>VLOOKUP($A4,'YTD Raw Data'!$B:$Q,16,FALSE)</f>
        <v>4.5669512969397003E-2</v>
      </c>
    </row>
    <row r="5" spans="1:13" x14ac:dyDescent="0.45">
      <c r="A5" s="22" t="s">
        <v>13</v>
      </c>
      <c r="B5" s="56">
        <f>VLOOKUP($A5,'YTD Raw Data'!$B:$Q,5,FALSE)</f>
        <v>60.058680189192202</v>
      </c>
      <c r="C5" s="52">
        <f>VLOOKUP($A5,'YTD Raw Data'!$B:$Q,6,FALSE)</f>
        <v>59.893559213961403</v>
      </c>
      <c r="D5" s="53">
        <f>VLOOKUP($A5,'YTD Raw Data'!$B:$Q,7,FALSE)</f>
        <v>129.40057290198899</v>
      </c>
      <c r="E5" s="53">
        <f>VLOOKUP($A5,'YTD Raw Data'!$B:$Q,8,FALSE)</f>
        <v>125.326221316757</v>
      </c>
      <c r="F5" s="53">
        <f>VLOOKUP($A5,'YTD Raw Data'!$B:$Q,9,FALSE)</f>
        <v>77.716276242188599</v>
      </c>
      <c r="G5" s="53">
        <f>VLOOKUP($A5,'YTD Raw Data'!$B:$Q,10,FALSE)</f>
        <v>75.062334574972397</v>
      </c>
      <c r="H5" s="52">
        <f>VLOOKUP($A5,'YTD Raw Data'!$B:$Q,11,FALSE)</f>
        <v>0.27569070430590698</v>
      </c>
      <c r="I5" s="52">
        <f>VLOOKUP($A5,'YTD Raw Data'!$B:$Q,12,FALSE)</f>
        <v>3.25099691223808</v>
      </c>
      <c r="J5" s="52">
        <f>VLOOKUP($A5,'YTD Raw Data'!$B:$Q,13,FALSE)</f>
        <v>3.5356503128283001</v>
      </c>
      <c r="K5" s="52">
        <f>VLOOKUP($A5,'YTD Raw Data'!$B:$Q,14,FALSE)</f>
        <v>4.3512031913921696</v>
      </c>
      <c r="L5" s="52">
        <f>VLOOKUP($A5,'YTD Raw Data'!$B:$Q,15,FALSE)</f>
        <v>0.78770247359214596</v>
      </c>
      <c r="M5" s="57">
        <f>VLOOKUP($A5,'YTD Raw Data'!$B:$Q,16,FALSE)</f>
        <v>1.06556480039533</v>
      </c>
    </row>
    <row r="6" spans="1:13" x14ac:dyDescent="0.45">
      <c r="B6" s="23"/>
      <c r="C6" s="54"/>
      <c r="D6" s="55"/>
      <c r="E6" s="55"/>
      <c r="F6" s="55"/>
      <c r="G6" s="55"/>
      <c r="H6" s="54"/>
      <c r="I6" s="54"/>
      <c r="J6" s="54"/>
      <c r="K6" s="54"/>
      <c r="L6" s="54"/>
      <c r="M6" s="58"/>
    </row>
    <row r="7" spans="1:13" x14ac:dyDescent="0.45">
      <c r="A7" s="22" t="s">
        <v>78</v>
      </c>
      <c r="B7" s="56"/>
      <c r="C7" s="52"/>
      <c r="D7" s="53"/>
      <c r="E7" s="53"/>
      <c r="F7" s="53"/>
      <c r="G7" s="53"/>
      <c r="H7" s="52"/>
      <c r="I7" s="52"/>
      <c r="J7" s="52"/>
      <c r="K7" s="52"/>
      <c r="L7" s="52"/>
      <c r="M7" s="57"/>
    </row>
    <row r="8" spans="1:13" x14ac:dyDescent="0.45">
      <c r="A8" s="24" t="s">
        <v>72</v>
      </c>
      <c r="B8" s="56">
        <f>VLOOKUP($A8,'YTD Raw Data'!$B:$Q,5,FALSE)</f>
        <v>55.283109091206299</v>
      </c>
      <c r="C8" s="52">
        <f>VLOOKUP($A8,'YTD Raw Data'!$B:$Q,6,FALSE)</f>
        <v>54.281811429074999</v>
      </c>
      <c r="D8" s="53">
        <f>VLOOKUP($A8,'YTD Raw Data'!$B:$Q,7,FALSE)</f>
        <v>299.72764679572202</v>
      </c>
      <c r="E8" s="53">
        <f>VLOOKUP($A8,'YTD Raw Data'!$B:$Q,8,FALSE)</f>
        <v>296.209521711062</v>
      </c>
      <c r="F8" s="53">
        <f>VLOOKUP($A8,'YTD Raw Data'!$B:$Q,9,FALSE)</f>
        <v>165.698761954584</v>
      </c>
      <c r="G8" s="53">
        <f>VLOOKUP($A8,'YTD Raw Data'!$B:$Q,10,FALSE)</f>
        <v>160.787894010164</v>
      </c>
      <c r="H8" s="52">
        <f>VLOOKUP($A8,'YTD Raw Data'!$B:$Q,11,FALSE)</f>
        <v>1.84462831244975</v>
      </c>
      <c r="I8" s="52">
        <f>VLOOKUP($A8,'YTD Raw Data'!$B:$Q,12,FALSE)</f>
        <v>1.18771505532198</v>
      </c>
      <c r="J8" s="52">
        <f>VLOOKUP($A8,'YTD Raw Data'!$B:$Q,13,FALSE)</f>
        <v>3.0542522959534399</v>
      </c>
      <c r="K8" s="52">
        <f>VLOOKUP($A8,'YTD Raw Data'!$B:$Q,14,FALSE)</f>
        <v>5.8173640809809299</v>
      </c>
      <c r="L8" s="52">
        <f>VLOOKUP($A8,'YTD Raw Data'!$B:$Q,15,FALSE)</f>
        <v>2.6812205449730699</v>
      </c>
      <c r="M8" s="57">
        <f>VLOOKUP($A8,'YTD Raw Data'!$B:$Q,16,FALSE)</f>
        <v>4.5753074107146299</v>
      </c>
    </row>
    <row r="9" spans="1:13" x14ac:dyDescent="0.45">
      <c r="A9" s="24" t="s">
        <v>73</v>
      </c>
      <c r="B9" s="56">
        <f>VLOOKUP($A9,'YTD Raw Data'!$B:$Q,5,FALSE)</f>
        <v>66.901240502322807</v>
      </c>
      <c r="C9" s="52">
        <f>VLOOKUP($A9,'YTD Raw Data'!$B:$Q,6,FALSE)</f>
        <v>64.229912798267307</v>
      </c>
      <c r="D9" s="53">
        <f>VLOOKUP($A9,'YTD Raw Data'!$B:$Q,7,FALSE)</f>
        <v>192.53692137840201</v>
      </c>
      <c r="E9" s="53">
        <f>VLOOKUP($A9,'YTD Raw Data'!$B:$Q,8,FALSE)</f>
        <v>184.94519206839701</v>
      </c>
      <c r="F9" s="53">
        <f>VLOOKUP($A9,'YTD Raw Data'!$B:$Q,9,FALSE)</f>
        <v>128.80958882713301</v>
      </c>
      <c r="G9" s="53">
        <f>VLOOKUP($A9,'YTD Raw Data'!$B:$Q,10,FALSE)</f>
        <v>118.79013559012</v>
      </c>
      <c r="H9" s="52">
        <f>VLOOKUP($A9,'YTD Raw Data'!$B:$Q,11,FALSE)</f>
        <v>4.1590087665936997</v>
      </c>
      <c r="I9" s="52">
        <f>VLOOKUP($A9,'YTD Raw Data'!$B:$Q,12,FALSE)</f>
        <v>4.1048535650480797</v>
      </c>
      <c r="J9" s="52">
        <f>VLOOKUP($A9,'YTD Raw Data'!$B:$Q,13,FALSE)</f>
        <v>8.4345835512679699</v>
      </c>
      <c r="K9" s="52">
        <f>VLOOKUP($A9,'YTD Raw Data'!$B:$Q,14,FALSE)</f>
        <v>11.235779875964299</v>
      </c>
      <c r="L9" s="52">
        <f>VLOOKUP($A9,'YTD Raw Data'!$B:$Q,15,FALSE)</f>
        <v>2.5833052822782898</v>
      </c>
      <c r="M9" s="57">
        <f>VLOOKUP($A9,'YTD Raw Data'!$B:$Q,16,FALSE)</f>
        <v>6.8497539420298299</v>
      </c>
    </row>
    <row r="10" spans="1:13" x14ac:dyDescent="0.45">
      <c r="A10" s="24" t="s">
        <v>74</v>
      </c>
      <c r="B10" s="56">
        <f>VLOOKUP($A10,'YTD Raw Data'!$B:$Q,5,FALSE)</f>
        <v>64.419025621574093</v>
      </c>
      <c r="C10" s="52">
        <f>VLOOKUP($A10,'YTD Raw Data'!$B:$Q,6,FALSE)</f>
        <v>65.1391335645081</v>
      </c>
      <c r="D10" s="53">
        <f>VLOOKUP($A10,'YTD Raw Data'!$B:$Q,7,FALSE)</f>
        <v>147.88319628757199</v>
      </c>
      <c r="E10" s="53">
        <f>VLOOKUP($A10,'YTD Raw Data'!$B:$Q,8,FALSE)</f>
        <v>144.340640583154</v>
      </c>
      <c r="F10" s="53">
        <f>VLOOKUP($A10,'YTD Raw Data'!$B:$Q,9,FALSE)</f>
        <v>95.264914106493805</v>
      </c>
      <c r="G10" s="53">
        <f>VLOOKUP($A10,'YTD Raw Data'!$B:$Q,10,FALSE)</f>
        <v>94.022242657327993</v>
      </c>
      <c r="H10" s="52">
        <f>VLOOKUP($A10,'YTD Raw Data'!$B:$Q,11,FALSE)</f>
        <v>-1.1054920499071399</v>
      </c>
      <c r="I10" s="52">
        <f>VLOOKUP($A10,'YTD Raw Data'!$B:$Q,12,FALSE)</f>
        <v>2.4543023296174198</v>
      </c>
      <c r="J10" s="52">
        <f>VLOOKUP($A10,'YTD Raw Data'!$B:$Q,13,FALSE)</f>
        <v>1.3216781625756699</v>
      </c>
      <c r="K10" s="52">
        <f>VLOOKUP($A10,'YTD Raw Data'!$B:$Q,14,FALSE)</f>
        <v>1.5255521282573901</v>
      </c>
      <c r="L10" s="52">
        <f>VLOOKUP($A10,'YTD Raw Data'!$B:$Q,15,FALSE)</f>
        <v>0.20121455682424699</v>
      </c>
      <c r="M10" s="57">
        <f>VLOOKUP($A10,'YTD Raw Data'!$B:$Q,16,FALSE)</f>
        <v>-0.90650190401184405</v>
      </c>
    </row>
    <row r="11" spans="1:13" x14ac:dyDescent="0.45">
      <c r="A11" s="24" t="s">
        <v>75</v>
      </c>
      <c r="B11" s="56">
        <f>VLOOKUP($A11,'YTD Raw Data'!$B:$Q,5,FALSE)</f>
        <v>62.440338371601101</v>
      </c>
      <c r="C11" s="52">
        <f>VLOOKUP($A11,'YTD Raw Data'!$B:$Q,6,FALSE)</f>
        <v>62.340235107367498</v>
      </c>
      <c r="D11" s="53">
        <f>VLOOKUP($A11,'YTD Raw Data'!$B:$Q,7,FALSE)</f>
        <v>120.702895964482</v>
      </c>
      <c r="E11" s="53">
        <f>VLOOKUP($A11,'YTD Raw Data'!$B:$Q,8,FALSE)</f>
        <v>117.65742791217301</v>
      </c>
      <c r="F11" s="53">
        <f>VLOOKUP($A11,'YTD Raw Data'!$B:$Q,9,FALSE)</f>
        <v>75.367296664544696</v>
      </c>
      <c r="G11" s="53">
        <f>VLOOKUP($A11,'YTD Raw Data'!$B:$Q,10,FALSE)</f>
        <v>73.347917181730594</v>
      </c>
      <c r="H11" s="52">
        <f>VLOOKUP($A11,'YTD Raw Data'!$B:$Q,11,FALSE)</f>
        <v>0.160575692506089</v>
      </c>
      <c r="I11" s="52">
        <f>VLOOKUP($A11,'YTD Raw Data'!$B:$Q,12,FALSE)</f>
        <v>2.58841970825863</v>
      </c>
      <c r="J11" s="52">
        <f>VLOOKUP($A11,'YTD Raw Data'!$B:$Q,13,FALSE)</f>
        <v>2.7531517736362199</v>
      </c>
      <c r="K11" s="52">
        <f>VLOOKUP($A11,'YTD Raw Data'!$B:$Q,14,FALSE)</f>
        <v>4.0985329847892702</v>
      </c>
      <c r="L11" s="52">
        <f>VLOOKUP($A11,'YTD Raw Data'!$B:$Q,15,FALSE)</f>
        <v>1.30933327876589</v>
      </c>
      <c r="M11" s="57">
        <f>VLOOKUP($A11,'YTD Raw Data'!$B:$Q,16,FALSE)</f>
        <v>1.47201144225157</v>
      </c>
    </row>
    <row r="12" spans="1:13" x14ac:dyDescent="0.45">
      <c r="A12" s="24" t="s">
        <v>76</v>
      </c>
      <c r="B12" s="56">
        <f>VLOOKUP($A12,'YTD Raw Data'!$B:$Q,5,FALSE)</f>
        <v>57.852634759146099</v>
      </c>
      <c r="C12" s="52">
        <f>VLOOKUP($A12,'YTD Raw Data'!$B:$Q,6,FALSE)</f>
        <v>56.486243986350502</v>
      </c>
      <c r="D12" s="53">
        <f>VLOOKUP($A12,'YTD Raw Data'!$B:$Q,7,FALSE)</f>
        <v>86.370445740445305</v>
      </c>
      <c r="E12" s="53">
        <f>VLOOKUP($A12,'YTD Raw Data'!$B:$Q,8,FALSE)</f>
        <v>87.169516814232693</v>
      </c>
      <c r="F12" s="53">
        <f>VLOOKUP($A12,'YTD Raw Data'!$B:$Q,9,FALSE)</f>
        <v>49.967578514066297</v>
      </c>
      <c r="G12" s="53">
        <f>VLOOKUP($A12,'YTD Raw Data'!$B:$Q,10,FALSE)</f>
        <v>49.238785949410399</v>
      </c>
      <c r="H12" s="52">
        <f>VLOOKUP($A12,'YTD Raw Data'!$B:$Q,11,FALSE)</f>
        <v>2.4189796955268399</v>
      </c>
      <c r="I12" s="52">
        <f>VLOOKUP($A12,'YTD Raw Data'!$B:$Q,12,FALSE)</f>
        <v>-0.91668636352587096</v>
      </c>
      <c r="J12" s="52">
        <f>VLOOKUP($A12,'YTD Raw Data'!$B:$Q,13,FALSE)</f>
        <v>1.48011887499561</v>
      </c>
      <c r="K12" s="52">
        <f>VLOOKUP($A12,'YTD Raw Data'!$B:$Q,14,FALSE)</f>
        <v>0.66515356061199105</v>
      </c>
      <c r="L12" s="52">
        <f>VLOOKUP($A12,'YTD Raw Data'!$B:$Q,15,FALSE)</f>
        <v>-0.80307879357877998</v>
      </c>
      <c r="M12" s="57">
        <f>VLOOKUP($A12,'YTD Raw Data'!$B:$Q,16,FALSE)</f>
        <v>1.59647458899231</v>
      </c>
    </row>
    <row r="13" spans="1:13" x14ac:dyDescent="0.45">
      <c r="A13" s="24" t="s">
        <v>77</v>
      </c>
      <c r="B13" s="56">
        <f>VLOOKUP($A13,'YTD Raw Data'!$B:$Q,5,FALSE)</f>
        <v>49.554208074958197</v>
      </c>
      <c r="C13" s="52">
        <f>VLOOKUP($A13,'YTD Raw Data'!$B:$Q,6,FALSE)</f>
        <v>51.343335780540897</v>
      </c>
      <c r="D13" s="53">
        <f>VLOOKUP($A13,'YTD Raw Data'!$B:$Q,7,FALSE)</f>
        <v>66.072229666921899</v>
      </c>
      <c r="E13" s="53">
        <f>VLOOKUP($A13,'YTD Raw Data'!$B:$Q,8,FALSE)</f>
        <v>65.858547398547998</v>
      </c>
      <c r="F13" s="53">
        <f>VLOOKUP($A13,'YTD Raw Data'!$B:$Q,9,FALSE)</f>
        <v>32.741570168910798</v>
      </c>
      <c r="G13" s="53">
        <f>VLOOKUP($A13,'YTD Raw Data'!$B:$Q,10,FALSE)</f>
        <v>33.813975131023199</v>
      </c>
      <c r="H13" s="52">
        <f>VLOOKUP($A13,'YTD Raw Data'!$B:$Q,11,FALSE)</f>
        <v>-3.4846347211058699</v>
      </c>
      <c r="I13" s="52">
        <f>VLOOKUP($A13,'YTD Raw Data'!$B:$Q,12,FALSE)</f>
        <v>0.32445639452195202</v>
      </c>
      <c r="J13" s="52">
        <f>VLOOKUP($A13,'YTD Raw Data'!$B:$Q,13,FALSE)</f>
        <v>-3.17148444676228</v>
      </c>
      <c r="K13" s="52">
        <f>VLOOKUP($A13,'YTD Raw Data'!$B:$Q,14,FALSE)</f>
        <v>-2.9479534952597</v>
      </c>
      <c r="L13" s="52">
        <f>VLOOKUP($A13,'YTD Raw Data'!$B:$Q,15,FALSE)</f>
        <v>0.23085239944598501</v>
      </c>
      <c r="M13" s="57">
        <f>VLOOKUP($A13,'YTD Raw Data'!$B:$Q,16,FALSE)</f>
        <v>-3.2618266845254902</v>
      </c>
    </row>
    <row r="14" spans="1:13" x14ac:dyDescent="0.45">
      <c r="B14" s="23"/>
      <c r="C14" s="54"/>
      <c r="D14" s="55"/>
      <c r="E14" s="55"/>
      <c r="F14" s="55"/>
      <c r="G14" s="55"/>
      <c r="H14" s="54"/>
      <c r="I14" s="54"/>
      <c r="J14" s="54"/>
      <c r="K14" s="54"/>
      <c r="L14" s="54"/>
      <c r="M14" s="58"/>
    </row>
    <row r="15" spans="1:13" x14ac:dyDescent="0.45">
      <c r="A15" s="22" t="s">
        <v>18</v>
      </c>
      <c r="B15" s="56">
        <f>VLOOKUP($A15,'YTD Raw Data'!$B:$Q,5,FALSE)</f>
        <v>67.221508589684206</v>
      </c>
      <c r="C15" s="52">
        <f>VLOOKUP($A15,'YTD Raw Data'!$B:$Q,6,FALSE)</f>
        <v>65.653037067601304</v>
      </c>
      <c r="D15" s="53">
        <f>VLOOKUP($A15,'YTD Raw Data'!$B:$Q,7,FALSE)</f>
        <v>189.52935004259601</v>
      </c>
      <c r="E15" s="53">
        <f>VLOOKUP($A15,'YTD Raw Data'!$B:$Q,8,FALSE)</f>
        <v>183.813890232955</v>
      </c>
      <c r="F15" s="53">
        <f>VLOOKUP($A15,'YTD Raw Data'!$B:$Q,9,FALSE)</f>
        <v>127.404488318856</v>
      </c>
      <c r="G15" s="53">
        <f>VLOOKUP($A15,'YTD Raw Data'!$B:$Q,10,FALSE)</f>
        <v>120.679401490042</v>
      </c>
      <c r="H15" s="52">
        <f>VLOOKUP($A15,'YTD Raw Data'!$B:$Q,11,FALSE)</f>
        <v>2.3890311737869299</v>
      </c>
      <c r="I15" s="52">
        <f>VLOOKUP($A15,'YTD Raw Data'!$B:$Q,12,FALSE)</f>
        <v>3.10937318305885</v>
      </c>
      <c r="J15" s="52">
        <f>VLOOKUP($A15,'YTD Raw Data'!$B:$Q,13,FALSE)</f>
        <v>5.5726882514984304</v>
      </c>
      <c r="K15" s="52">
        <f>VLOOKUP($A15,'YTD Raw Data'!$B:$Q,14,FALSE)</f>
        <v>6.5217427978575397</v>
      </c>
      <c r="L15" s="52">
        <f>VLOOKUP($A15,'YTD Raw Data'!$B:$Q,15,FALSE)</f>
        <v>0.89895839736338601</v>
      </c>
      <c r="M15" s="57">
        <f>VLOOKUP($A15,'YTD Raw Data'!$B:$Q,16,FALSE)</f>
        <v>3.3094659675027001</v>
      </c>
    </row>
    <row r="16" spans="1:13" x14ac:dyDescent="0.45">
      <c r="A16" s="24" t="s">
        <v>20</v>
      </c>
      <c r="B16" s="56">
        <f>VLOOKUP($A16,'YTD Raw Data'!$B:$Q,5,FALSE)</f>
        <v>72.917256035478204</v>
      </c>
      <c r="C16" s="52">
        <f>VLOOKUP($A16,'YTD Raw Data'!$B:$Q,6,FALSE)</f>
        <v>70.662811327098794</v>
      </c>
      <c r="D16" s="53">
        <f>VLOOKUP($A16,'YTD Raw Data'!$B:$Q,7,FALSE)</f>
        <v>202.06526359933</v>
      </c>
      <c r="E16" s="53">
        <f>VLOOKUP($A16,'YTD Raw Data'!$B:$Q,8,FALSE)</f>
        <v>193.466945003505</v>
      </c>
      <c r="F16" s="53">
        <f>VLOOKUP($A16,'YTD Raw Data'!$B:$Q,9,FALSE)</f>
        <v>147.34044561748701</v>
      </c>
      <c r="G16" s="53">
        <f>VLOOKUP($A16,'YTD Raw Data'!$B:$Q,10,FALSE)</f>
        <v>136.709182328129</v>
      </c>
      <c r="H16" s="52">
        <f>VLOOKUP($A16,'YTD Raw Data'!$B:$Q,11,FALSE)</f>
        <v>3.1904260049088999</v>
      </c>
      <c r="I16" s="52">
        <f>VLOOKUP($A16,'YTD Raw Data'!$B:$Q,12,FALSE)</f>
        <v>4.44433471344081</v>
      </c>
      <c r="J16" s="52">
        <f>VLOOKUP($A16,'YTD Raw Data'!$B:$Q,13,FALSE)</f>
        <v>7.7765539287925201</v>
      </c>
      <c r="K16" s="52">
        <f>VLOOKUP($A16,'YTD Raw Data'!$B:$Q,14,FALSE)</f>
        <v>7.7896646073354701</v>
      </c>
      <c r="L16" s="52">
        <f>VLOOKUP($A16,'YTD Raw Data'!$B:$Q,15,FALSE)</f>
        <v>1.21646852353524E-2</v>
      </c>
      <c r="M16" s="57">
        <f>VLOOKUP($A16,'YTD Raw Data'!$B:$Q,16,FALSE)</f>
        <v>3.2029787954254201</v>
      </c>
    </row>
    <row r="17" spans="1:13" x14ac:dyDescent="0.45">
      <c r="A17" s="24" t="s">
        <v>22</v>
      </c>
      <c r="B17" s="56">
        <f>VLOOKUP($A17,'YTD Raw Data'!$B:$Q,5,FALSE)</f>
        <v>66.391145565080095</v>
      </c>
      <c r="C17" s="52">
        <f>VLOOKUP($A17,'YTD Raw Data'!$B:$Q,6,FALSE)</f>
        <v>66.537557945131098</v>
      </c>
      <c r="D17" s="53">
        <f>VLOOKUP($A17,'YTD Raw Data'!$B:$Q,7,FALSE)</f>
        <v>160.26119496332001</v>
      </c>
      <c r="E17" s="53">
        <f>VLOOKUP($A17,'YTD Raw Data'!$B:$Q,8,FALSE)</f>
        <v>155.56906655369099</v>
      </c>
      <c r="F17" s="53">
        <f>VLOOKUP($A17,'YTD Raw Data'!$B:$Q,9,FALSE)</f>
        <v>106.399243232435</v>
      </c>
      <c r="G17" s="53">
        <f>VLOOKUP($A17,'YTD Raw Data'!$B:$Q,10,FALSE)</f>
        <v>103.511857802862</v>
      </c>
      <c r="H17" s="52">
        <f>VLOOKUP($A17,'YTD Raw Data'!$B:$Q,11,FALSE)</f>
        <v>-0.220044715454804</v>
      </c>
      <c r="I17" s="52">
        <f>VLOOKUP($A17,'YTD Raw Data'!$B:$Q,12,FALSE)</f>
        <v>3.0161062951478801</v>
      </c>
      <c r="J17" s="52">
        <f>VLOOKUP($A17,'YTD Raw Data'!$B:$Q,13,FALSE)</f>
        <v>2.7894247971781101</v>
      </c>
      <c r="K17" s="52">
        <f>VLOOKUP($A17,'YTD Raw Data'!$B:$Q,14,FALSE)</f>
        <v>2.88011270861108</v>
      </c>
      <c r="L17" s="52">
        <f>VLOOKUP($A17,'YTD Raw Data'!$B:$Q,15,FALSE)</f>
        <v>8.8226888721208402E-2</v>
      </c>
      <c r="M17" s="57">
        <f>VLOOKUP($A17,'YTD Raw Data'!$B:$Q,16,FALSE)</f>
        <v>-0.132011965339837</v>
      </c>
    </row>
    <row r="18" spans="1:13" x14ac:dyDescent="0.45">
      <c r="A18" s="24" t="s">
        <v>23</v>
      </c>
      <c r="B18" s="56">
        <f>VLOOKUP($A18,'YTD Raw Data'!$B:$Q,5,FALSE)</f>
        <v>67.041265455718303</v>
      </c>
      <c r="C18" s="52">
        <f>VLOOKUP($A18,'YTD Raw Data'!$B:$Q,6,FALSE)</f>
        <v>62.641846115233697</v>
      </c>
      <c r="D18" s="53">
        <f>VLOOKUP($A18,'YTD Raw Data'!$B:$Q,7,FALSE)</f>
        <v>161.28708141050799</v>
      </c>
      <c r="E18" s="53">
        <f>VLOOKUP($A18,'YTD Raw Data'!$B:$Q,8,FALSE)</f>
        <v>157.097643205276</v>
      </c>
      <c r="F18" s="53">
        <f>VLOOKUP($A18,'YTD Raw Data'!$B:$Q,9,FALSE)</f>
        <v>108.12890039419899</v>
      </c>
      <c r="G18" s="53">
        <f>VLOOKUP($A18,'YTD Raw Data'!$B:$Q,10,FALSE)</f>
        <v>98.408863907308501</v>
      </c>
      <c r="H18" s="52">
        <f>VLOOKUP($A18,'YTD Raw Data'!$B:$Q,11,FALSE)</f>
        <v>7.0231316816422602</v>
      </c>
      <c r="I18" s="52">
        <f>VLOOKUP($A18,'YTD Raw Data'!$B:$Q,12,FALSE)</f>
        <v>2.6667734281395599</v>
      </c>
      <c r="J18" s="52">
        <f>VLOOKUP($A18,'YTD Raw Data'!$B:$Q,13,FALSE)</f>
        <v>9.87719611929111</v>
      </c>
      <c r="K18" s="52">
        <f>VLOOKUP($A18,'YTD Raw Data'!$B:$Q,14,FALSE)</f>
        <v>10.523575099793501</v>
      </c>
      <c r="L18" s="52">
        <f>VLOOKUP($A18,'YTD Raw Data'!$B:$Q,15,FALSE)</f>
        <v>0.58827400346169501</v>
      </c>
      <c r="M18" s="57">
        <f>VLOOKUP($A18,'YTD Raw Data'!$B:$Q,16,FALSE)</f>
        <v>7.6527209430159404</v>
      </c>
    </row>
    <row r="19" spans="1:13" x14ac:dyDescent="0.45">
      <c r="A19" s="24" t="s">
        <v>21</v>
      </c>
      <c r="B19" s="56">
        <f>VLOOKUP($A19,'YTD Raw Data'!$B:$Q,5,FALSE)</f>
        <v>59.642340576316499</v>
      </c>
      <c r="C19" s="52">
        <f>VLOOKUP($A19,'YTD Raw Data'!$B:$Q,6,FALSE)</f>
        <v>60.582802530613499</v>
      </c>
      <c r="D19" s="53">
        <f>VLOOKUP($A19,'YTD Raw Data'!$B:$Q,7,FALSE)</f>
        <v>139.055273112104</v>
      </c>
      <c r="E19" s="53">
        <f>VLOOKUP($A19,'YTD Raw Data'!$B:$Q,8,FALSE)</f>
        <v>127.90127459524101</v>
      </c>
      <c r="F19" s="53">
        <f>VLOOKUP($A19,'YTD Raw Data'!$B:$Q,9,FALSE)</f>
        <v>82.935819578848694</v>
      </c>
      <c r="G19" s="53">
        <f>VLOOKUP($A19,'YTD Raw Data'!$B:$Q,10,FALSE)</f>
        <v>77.486176622173204</v>
      </c>
      <c r="H19" s="52">
        <f>VLOOKUP($A19,'YTD Raw Data'!$B:$Q,11,FALSE)</f>
        <v>-1.5523579547541799</v>
      </c>
      <c r="I19" s="52">
        <f>VLOOKUP($A19,'YTD Raw Data'!$B:$Q,12,FALSE)</f>
        <v>8.7207876169812302</v>
      </c>
      <c r="J19" s="52">
        <f>VLOOKUP($A19,'YTD Raw Data'!$B:$Q,13,FALSE)</f>
        <v>7.0330518219376197</v>
      </c>
      <c r="K19" s="52">
        <f>VLOOKUP($A19,'YTD Raw Data'!$B:$Q,14,FALSE)</f>
        <v>15.945056787812099</v>
      </c>
      <c r="L19" s="52">
        <f>VLOOKUP($A19,'YTD Raw Data'!$B:$Q,15,FALSE)</f>
        <v>8.3264046144369903</v>
      </c>
      <c r="M19" s="57">
        <f>VLOOKUP($A19,'YTD Raw Data'!$B:$Q,16,FALSE)</f>
        <v>6.6447910553055696</v>
      </c>
    </row>
    <row r="20" spans="1:13" x14ac:dyDescent="0.45">
      <c r="A20" s="24" t="s">
        <v>24</v>
      </c>
      <c r="B20" s="56">
        <f>VLOOKUP($A20,'YTD Raw Data'!$B:$Q,5,FALSE)</f>
        <v>61.652334872319699</v>
      </c>
      <c r="C20" s="52">
        <f>VLOOKUP($A20,'YTD Raw Data'!$B:$Q,6,FALSE)</f>
        <v>63.013088674256302</v>
      </c>
      <c r="D20" s="53">
        <f>VLOOKUP($A20,'YTD Raw Data'!$B:$Q,7,FALSE)</f>
        <v>102.427567709649</v>
      </c>
      <c r="E20" s="53">
        <f>VLOOKUP($A20,'YTD Raw Data'!$B:$Q,8,FALSE)</f>
        <v>97.360792095742397</v>
      </c>
      <c r="F20" s="53">
        <f>VLOOKUP($A20,'YTD Raw Data'!$B:$Q,9,FALSE)</f>
        <v>63.148987045924898</v>
      </c>
      <c r="G20" s="53">
        <f>VLOOKUP($A20,'YTD Raw Data'!$B:$Q,10,FALSE)</f>
        <v>61.350042257248496</v>
      </c>
      <c r="H20" s="52">
        <f>VLOOKUP($A20,'YTD Raw Data'!$B:$Q,11,FALSE)</f>
        <v>-2.15947802363889</v>
      </c>
      <c r="I20" s="52">
        <f>VLOOKUP($A20,'YTD Raw Data'!$B:$Q,12,FALSE)</f>
        <v>5.2041232459614903</v>
      </c>
      <c r="J20" s="52">
        <f>VLOOKUP($A20,'YTD Raw Data'!$B:$Q,13,FALSE)</f>
        <v>2.9322633245029701</v>
      </c>
      <c r="K20" s="52">
        <f>VLOOKUP($A20,'YTD Raw Data'!$B:$Q,14,FALSE)</f>
        <v>2.753783629405</v>
      </c>
      <c r="L20" s="52">
        <f>VLOOKUP($A20,'YTD Raw Data'!$B:$Q,15,FALSE)</f>
        <v>-0.173395288642687</v>
      </c>
      <c r="M20" s="57">
        <f>VLOOKUP($A20,'YTD Raw Data'!$B:$Q,16,FALSE)</f>
        <v>-2.3291288791293101</v>
      </c>
    </row>
    <row r="21" spans="1:13" x14ac:dyDescent="0.45">
      <c r="A21" s="24" t="s">
        <v>25</v>
      </c>
      <c r="B21" s="56">
        <f>VLOOKUP($A21,'YTD Raw Data'!$B:$Q,5,FALSE)</f>
        <v>71.077029001621995</v>
      </c>
      <c r="C21" s="52">
        <f>VLOOKUP($A21,'YTD Raw Data'!$B:$Q,6,FALSE)</f>
        <v>66.742867696668299</v>
      </c>
      <c r="D21" s="53">
        <f>VLOOKUP($A21,'YTD Raw Data'!$B:$Q,7,FALSE)</f>
        <v>129.41798623693401</v>
      </c>
      <c r="E21" s="53">
        <f>VLOOKUP($A21,'YTD Raw Data'!$B:$Q,8,FALSE)</f>
        <v>126.479313147741</v>
      </c>
      <c r="F21" s="53">
        <f>VLOOKUP($A21,'YTD Raw Data'!$B:$Q,9,FALSE)</f>
        <v>91.986459610941196</v>
      </c>
      <c r="G21" s="53">
        <f>VLOOKUP($A21,'YTD Raw Data'!$B:$Q,10,FALSE)</f>
        <v>84.415920637852196</v>
      </c>
      <c r="H21" s="52">
        <f>VLOOKUP($A21,'YTD Raw Data'!$B:$Q,11,FALSE)</f>
        <v>6.49381942150199</v>
      </c>
      <c r="I21" s="52">
        <f>VLOOKUP($A21,'YTD Raw Data'!$B:$Q,12,FALSE)</f>
        <v>2.32344168865004</v>
      </c>
      <c r="J21" s="52">
        <f>VLOOKUP($A21,'YTD Raw Data'!$B:$Q,13,FALSE)</f>
        <v>8.9681412177768607</v>
      </c>
      <c r="K21" s="52">
        <f>VLOOKUP($A21,'YTD Raw Data'!$B:$Q,14,FALSE)</f>
        <v>8.9681412177768607</v>
      </c>
      <c r="L21" s="52">
        <f>VLOOKUP($A21,'YTD Raw Data'!$B:$Q,15,FALSE)</f>
        <v>0</v>
      </c>
      <c r="M21" s="57">
        <f>VLOOKUP($A21,'YTD Raw Data'!$B:$Q,16,FALSE)</f>
        <v>6.49381942150199</v>
      </c>
    </row>
    <row r="22" spans="1:13" x14ac:dyDescent="0.45">
      <c r="B22" s="23"/>
      <c r="C22" s="54"/>
      <c r="D22" s="55"/>
      <c r="E22" s="55"/>
      <c r="F22" s="55"/>
      <c r="G22" s="55"/>
      <c r="H22" s="54"/>
      <c r="I22" s="54"/>
      <c r="J22" s="54"/>
      <c r="K22" s="54"/>
      <c r="L22" s="54"/>
      <c r="M22" s="58"/>
    </row>
    <row r="23" spans="1:13" x14ac:dyDescent="0.45">
      <c r="A23" s="22" t="s">
        <v>15</v>
      </c>
      <c r="B23" s="56">
        <f>VLOOKUP($A23,'YTD Raw Data'!$B:$Q,5,FALSE)</f>
        <v>56.945623248804303</v>
      </c>
      <c r="C23" s="52">
        <f>VLOOKUP($A23,'YTD Raw Data'!$B:$Q,6,FALSE)</f>
        <v>58.033428289999797</v>
      </c>
      <c r="D23" s="53">
        <f>VLOOKUP($A23,'YTD Raw Data'!$B:$Q,7,FALSE)</f>
        <v>116.999155774616</v>
      </c>
      <c r="E23" s="53">
        <f>VLOOKUP($A23,'YTD Raw Data'!$B:$Q,8,FALSE)</f>
        <v>116.82489428065099</v>
      </c>
      <c r="F23" s="53">
        <f>VLOOKUP($A23,'YTD Raw Data'!$B:$Q,9,FALSE)</f>
        <v>66.625898451694496</v>
      </c>
      <c r="G23" s="53">
        <f>VLOOKUP($A23,'YTD Raw Data'!$B:$Q,10,FALSE)</f>
        <v>67.7974912472299</v>
      </c>
      <c r="H23" s="52">
        <f>VLOOKUP($A23,'YTD Raw Data'!$B:$Q,11,FALSE)</f>
        <v>-1.8744455966993201</v>
      </c>
      <c r="I23" s="52">
        <f>VLOOKUP($A23,'YTD Raw Data'!$B:$Q,12,FALSE)</f>
        <v>0.14916469219836201</v>
      </c>
      <c r="J23" s="52">
        <f>VLOOKUP($A23,'YTD Raw Data'!$B:$Q,13,FALSE)</f>
        <v>-1.7280769155057001</v>
      </c>
      <c r="K23" s="52">
        <f>VLOOKUP($A23,'YTD Raw Data'!$B:$Q,14,FALSE)</f>
        <v>-1.1575001539137999</v>
      </c>
      <c r="L23" s="52">
        <f>VLOOKUP($A23,'YTD Raw Data'!$B:$Q,15,FALSE)</f>
        <v>0.58061015159061702</v>
      </c>
      <c r="M23" s="57">
        <f>VLOOKUP($A23,'YTD Raw Data'!$B:$Q,16,FALSE)</f>
        <v>-1.3047186665291799</v>
      </c>
    </row>
    <row r="24" spans="1:13" x14ac:dyDescent="0.45">
      <c r="A24" s="24" t="s">
        <v>30</v>
      </c>
      <c r="B24" s="56">
        <f>VLOOKUP($A24,'YTD Raw Data'!$B:$Q,5,FALSE)</f>
        <v>65.860272303303205</v>
      </c>
      <c r="C24" s="52">
        <f>VLOOKUP($A24,'YTD Raw Data'!$B:$Q,6,FALSE)</f>
        <v>69.812981120031793</v>
      </c>
      <c r="D24" s="53">
        <f>VLOOKUP($A24,'YTD Raw Data'!$B:$Q,7,FALSE)</f>
        <v>96.982729033747404</v>
      </c>
      <c r="E24" s="53">
        <f>VLOOKUP($A24,'YTD Raw Data'!$B:$Q,8,FALSE)</f>
        <v>95.595000528383594</v>
      </c>
      <c r="F24" s="53">
        <f>VLOOKUP($A24,'YTD Raw Data'!$B:$Q,9,FALSE)</f>
        <v>63.873089428800803</v>
      </c>
      <c r="G24" s="53">
        <f>VLOOKUP($A24,'YTD Raw Data'!$B:$Q,10,FALSE)</f>
        <v>66.737719670574705</v>
      </c>
      <c r="H24" s="52">
        <f>VLOOKUP($A24,'YTD Raw Data'!$B:$Q,11,FALSE)</f>
        <v>-5.6618536457174198</v>
      </c>
      <c r="I24" s="52">
        <f>VLOOKUP($A24,'YTD Raw Data'!$B:$Q,12,FALSE)</f>
        <v>1.4516747713723099</v>
      </c>
      <c r="J24" s="52">
        <f>VLOOKUP($A24,'YTD Raw Data'!$B:$Q,13,FALSE)</f>
        <v>-4.2923705753119998</v>
      </c>
      <c r="K24" s="52">
        <f>VLOOKUP($A24,'YTD Raw Data'!$B:$Q,14,FALSE)</f>
        <v>-2.8219699706067498</v>
      </c>
      <c r="L24" s="52">
        <f>VLOOKUP($A24,'YTD Raw Data'!$B:$Q,15,FALSE)</f>
        <v>1.5363462803791399</v>
      </c>
      <c r="M24" s="57">
        <f>VLOOKUP($A24,'YTD Raw Data'!$B:$Q,16,FALSE)</f>
        <v>-4.21249304322476</v>
      </c>
    </row>
    <row r="25" spans="1:13" x14ac:dyDescent="0.45">
      <c r="A25" s="24" t="s">
        <v>29</v>
      </c>
      <c r="B25" s="56">
        <f>VLOOKUP($A25,'YTD Raw Data'!$B:$Q,5,FALSE)</f>
        <v>61.419836053049302</v>
      </c>
      <c r="C25" s="52">
        <f>VLOOKUP($A25,'YTD Raw Data'!$B:$Q,6,FALSE)</f>
        <v>60.964801915458999</v>
      </c>
      <c r="D25" s="53">
        <f>VLOOKUP($A25,'YTD Raw Data'!$B:$Q,7,FALSE)</f>
        <v>95.389491576753699</v>
      </c>
      <c r="E25" s="53">
        <f>VLOOKUP($A25,'YTD Raw Data'!$B:$Q,8,FALSE)</f>
        <v>91.519455184635603</v>
      </c>
      <c r="F25" s="53">
        <f>VLOOKUP($A25,'YTD Raw Data'!$B:$Q,9,FALSE)</f>
        <v>58.588069338279404</v>
      </c>
      <c r="G25" s="53">
        <f>VLOOKUP($A25,'YTD Raw Data'!$B:$Q,10,FALSE)</f>
        <v>55.794654567420402</v>
      </c>
      <c r="H25" s="52">
        <f>VLOOKUP($A25,'YTD Raw Data'!$B:$Q,11,FALSE)</f>
        <v>0.74638828191601603</v>
      </c>
      <c r="I25" s="52">
        <f>VLOOKUP($A25,'YTD Raw Data'!$B:$Q,12,FALSE)</f>
        <v>4.2286488531979796</v>
      </c>
      <c r="J25" s="52">
        <f>VLOOKUP($A25,'YTD Raw Data'!$B:$Q,13,FALSE)</f>
        <v>5.0065992746376402</v>
      </c>
      <c r="K25" s="52">
        <f>VLOOKUP($A25,'YTD Raw Data'!$B:$Q,14,FALSE)</f>
        <v>6.1148681497325397</v>
      </c>
      <c r="L25" s="52">
        <f>VLOOKUP($A25,'YTD Raw Data'!$B:$Q,15,FALSE)</f>
        <v>1.0554278328700999</v>
      </c>
      <c r="M25" s="57">
        <f>VLOOKUP($A25,'YTD Raw Data'!$B:$Q,16,FALSE)</f>
        <v>1.8096937044547301</v>
      </c>
    </row>
    <row r="26" spans="1:13" x14ac:dyDescent="0.45">
      <c r="A26" s="24" t="s">
        <v>28</v>
      </c>
      <c r="B26" s="56">
        <f>VLOOKUP($A26,'YTD Raw Data'!$B:$Q,5,FALSE)</f>
        <v>62.334524377611402</v>
      </c>
      <c r="C26" s="52">
        <f>VLOOKUP($A26,'YTD Raw Data'!$B:$Q,6,FALSE)</f>
        <v>66.786677725520903</v>
      </c>
      <c r="D26" s="53">
        <f>VLOOKUP($A26,'YTD Raw Data'!$B:$Q,7,FALSE)</f>
        <v>117.658578240273</v>
      </c>
      <c r="E26" s="53">
        <f>VLOOKUP($A26,'YTD Raw Data'!$B:$Q,8,FALSE)</f>
        <v>111.028372866456</v>
      </c>
      <c r="F26" s="53">
        <f>VLOOKUP($A26,'YTD Raw Data'!$B:$Q,9,FALSE)</f>
        <v>73.341915135534606</v>
      </c>
      <c r="G26" s="53">
        <f>VLOOKUP($A26,'YTD Raw Data'!$B:$Q,10,FALSE)</f>
        <v>74.152161570209898</v>
      </c>
      <c r="H26" s="52">
        <f>VLOOKUP($A26,'YTD Raw Data'!$B:$Q,11,FALSE)</f>
        <v>-6.6662297025866</v>
      </c>
      <c r="I26" s="52">
        <f>VLOOKUP($A26,'YTD Raw Data'!$B:$Q,12,FALSE)</f>
        <v>5.9716315772656596</v>
      </c>
      <c r="J26" s="52">
        <f>VLOOKUP($A26,'YTD Raw Data'!$B:$Q,13,FALSE)</f>
        <v>-1.0926808032536599</v>
      </c>
      <c r="K26" s="52">
        <f>VLOOKUP($A26,'YTD Raw Data'!$B:$Q,14,FALSE)</f>
        <v>-1.14480129466245</v>
      </c>
      <c r="L26" s="52">
        <f>VLOOKUP($A26,'YTD Raw Data'!$B:$Q,15,FALSE)</f>
        <v>-5.2696293694010098E-2</v>
      </c>
      <c r="M26" s="57">
        <f>VLOOKUP($A26,'YTD Raw Data'!$B:$Q,16,FALSE)</f>
        <v>-6.71541314029822</v>
      </c>
    </row>
    <row r="27" spans="1:13" x14ac:dyDescent="0.45">
      <c r="A27" s="24" t="s">
        <v>27</v>
      </c>
      <c r="B27" s="56">
        <f>VLOOKUP($A27,'YTD Raw Data'!$B:$Q,5,FALSE)</f>
        <v>55.495318276741301</v>
      </c>
      <c r="C27" s="52">
        <f>VLOOKUP($A27,'YTD Raw Data'!$B:$Q,6,FALSE)</f>
        <v>54.363667756670502</v>
      </c>
      <c r="D27" s="53">
        <f>VLOOKUP($A27,'YTD Raw Data'!$B:$Q,7,FALSE)</f>
        <v>132.56945556375399</v>
      </c>
      <c r="E27" s="53">
        <f>VLOOKUP($A27,'YTD Raw Data'!$B:$Q,8,FALSE)</f>
        <v>136.373746766208</v>
      </c>
      <c r="F27" s="53">
        <f>VLOOKUP($A27,'YTD Raw Data'!$B:$Q,9,FALSE)</f>
        <v>73.5698413028489</v>
      </c>
      <c r="G27" s="53">
        <f>VLOOKUP($A27,'YTD Raw Data'!$B:$Q,10,FALSE)</f>
        <v>74.137770599305</v>
      </c>
      <c r="H27" s="52">
        <f>VLOOKUP($A27,'YTD Raw Data'!$B:$Q,11,FALSE)</f>
        <v>2.0816301893684601</v>
      </c>
      <c r="I27" s="52">
        <f>VLOOKUP($A27,'YTD Raw Data'!$B:$Q,12,FALSE)</f>
        <v>-2.7896067187887001</v>
      </c>
      <c r="J27" s="52">
        <f>VLOOKUP($A27,'YTD Raw Data'!$B:$Q,13,FALSE)</f>
        <v>-0.76604582504320196</v>
      </c>
      <c r="K27" s="52">
        <f>VLOOKUP($A27,'YTD Raw Data'!$B:$Q,14,FALSE)</f>
        <v>0.31276123714097598</v>
      </c>
      <c r="L27" s="52">
        <f>VLOOKUP($A27,'YTD Raw Data'!$B:$Q,15,FALSE)</f>
        <v>1.08713501457592</v>
      </c>
      <c r="M27" s="57">
        <f>VLOOKUP($A27,'YTD Raw Data'!$B:$Q,16,FALSE)</f>
        <v>3.1913953346069901</v>
      </c>
    </row>
    <row r="28" spans="1:13" x14ac:dyDescent="0.45">
      <c r="A28" s="24" t="s">
        <v>26</v>
      </c>
      <c r="B28" s="56">
        <f>VLOOKUP($A28,'YTD Raw Data'!$B:$Q,5,FALSE)</f>
        <v>44.450180915396302</v>
      </c>
      <c r="C28" s="52">
        <f>VLOOKUP($A28,'YTD Raw Data'!$B:$Q,6,FALSE)</f>
        <v>46.156777718838299</v>
      </c>
      <c r="D28" s="53">
        <f>VLOOKUP($A28,'YTD Raw Data'!$B:$Q,7,FALSE)</f>
        <v>134.054416684855</v>
      </c>
      <c r="E28" s="53">
        <f>VLOOKUP($A28,'YTD Raw Data'!$B:$Q,8,FALSE)</f>
        <v>139.51883574712099</v>
      </c>
      <c r="F28" s="53">
        <f>VLOOKUP($A28,'YTD Raw Data'!$B:$Q,9,FALSE)</f>
        <v>59.587430741497499</v>
      </c>
      <c r="G28" s="53">
        <f>VLOOKUP($A28,'YTD Raw Data'!$B:$Q,10,FALSE)</f>
        <v>64.397398891709898</v>
      </c>
      <c r="H28" s="52">
        <f>VLOOKUP($A28,'YTD Raw Data'!$B:$Q,11,FALSE)</f>
        <v>-3.6973915593450002</v>
      </c>
      <c r="I28" s="52">
        <f>VLOOKUP($A28,'YTD Raw Data'!$B:$Q,12,FALSE)</f>
        <v>-3.9166174466723001</v>
      </c>
      <c r="J28" s="52">
        <f>VLOOKUP($A28,'YTD Raw Data'!$B:$Q,13,FALSE)</f>
        <v>-7.46919632313221</v>
      </c>
      <c r="K28" s="52">
        <f>VLOOKUP($A28,'YTD Raw Data'!$B:$Q,14,FALSE)</f>
        <v>-8.3135421503831495</v>
      </c>
      <c r="L28" s="52">
        <f>VLOOKUP($A28,'YTD Raw Data'!$B:$Q,15,FALSE)</f>
        <v>-0.91250242481361099</v>
      </c>
      <c r="M28" s="57">
        <f>VLOOKUP($A28,'YTD Raw Data'!$B:$Q,16,FALSE)</f>
        <v>-4.5761551965247396</v>
      </c>
    </row>
    <row r="29" spans="1:13" x14ac:dyDescent="0.45">
      <c r="B29" s="23"/>
      <c r="C29" s="54"/>
      <c r="D29" s="55"/>
      <c r="E29" s="55"/>
      <c r="F29" s="55"/>
      <c r="G29" s="55"/>
      <c r="H29" s="54"/>
      <c r="I29" s="54"/>
      <c r="J29" s="54"/>
      <c r="K29" s="54"/>
      <c r="L29" s="54"/>
      <c r="M29" s="58"/>
    </row>
    <row r="30" spans="1:13" x14ac:dyDescent="0.45">
      <c r="A30" s="22" t="s">
        <v>17</v>
      </c>
      <c r="B30" s="56">
        <f>VLOOKUP($A30,'YTD Raw Data'!$B:$Q,5,FALSE)</f>
        <v>53.978921380585597</v>
      </c>
      <c r="C30" s="52">
        <f>VLOOKUP($A30,'YTD Raw Data'!$B:$Q,6,FALSE)</f>
        <v>53.478871006678801</v>
      </c>
      <c r="D30" s="53">
        <f>VLOOKUP($A30,'YTD Raw Data'!$B:$Q,7,FALSE)</f>
        <v>117.104299612213</v>
      </c>
      <c r="E30" s="53">
        <f>VLOOKUP($A30,'YTD Raw Data'!$B:$Q,8,FALSE)</f>
        <v>114.21033095250699</v>
      </c>
      <c r="F30" s="53">
        <f>VLOOKUP($A30,'YTD Raw Data'!$B:$Q,9,FALSE)</f>
        <v>63.211637820961997</v>
      </c>
      <c r="G30" s="53">
        <f>VLOOKUP($A30,'YTD Raw Data'!$B:$Q,10,FALSE)</f>
        <v>61.078395566392302</v>
      </c>
      <c r="H30" s="52">
        <f>VLOOKUP($A30,'YTD Raw Data'!$B:$Q,11,FALSE)</f>
        <v>0.93504287673594599</v>
      </c>
      <c r="I30" s="52">
        <f>VLOOKUP($A30,'YTD Raw Data'!$B:$Q,12,FALSE)</f>
        <v>2.5338939442435802</v>
      </c>
      <c r="J30" s="52">
        <f>VLOOKUP($A30,'YTD Raw Data'!$B:$Q,13,FALSE)</f>
        <v>3.4926298158092202</v>
      </c>
      <c r="K30" s="52">
        <f>VLOOKUP($A30,'YTD Raw Data'!$B:$Q,14,FALSE)</f>
        <v>3.7418485942995199</v>
      </c>
      <c r="L30" s="52">
        <f>VLOOKUP($A30,'YTD Raw Data'!$B:$Q,15,FALSE)</f>
        <v>0.24080823816521699</v>
      </c>
      <c r="M30" s="57">
        <f>VLOOKUP($A30,'YTD Raw Data'!$B:$Q,16,FALSE)</f>
        <v>1.1781027751787201</v>
      </c>
    </row>
    <row r="31" spans="1:13" x14ac:dyDescent="0.45">
      <c r="A31" s="24" t="s">
        <v>46</v>
      </c>
      <c r="B31" s="56">
        <f>VLOOKUP($A31,'YTD Raw Data'!$B:$Q,5,FALSE)</f>
        <v>51.839453013293102</v>
      </c>
      <c r="C31" s="52">
        <f>VLOOKUP($A31,'YTD Raw Data'!$B:$Q,6,FALSE)</f>
        <v>50.7729497950058</v>
      </c>
      <c r="D31" s="53">
        <f>VLOOKUP($A31,'YTD Raw Data'!$B:$Q,7,FALSE)</f>
        <v>111.570534759534</v>
      </c>
      <c r="E31" s="53">
        <f>VLOOKUP($A31,'YTD Raw Data'!$B:$Q,8,FALSE)</f>
        <v>108.148012765874</v>
      </c>
      <c r="F31" s="53">
        <f>VLOOKUP($A31,'YTD Raw Data'!$B:$Q,9,FALSE)</f>
        <v>57.8375549433486</v>
      </c>
      <c r="G31" s="53">
        <f>VLOOKUP($A31,'YTD Raw Data'!$B:$Q,10,FALSE)</f>
        <v>54.909936225914102</v>
      </c>
      <c r="H31" s="52">
        <f>VLOOKUP($A31,'YTD Raw Data'!$B:$Q,11,FALSE)</f>
        <v>2.1005342856645401</v>
      </c>
      <c r="I31" s="52">
        <f>VLOOKUP($A31,'YTD Raw Data'!$B:$Q,12,FALSE)</f>
        <v>3.1646647091598599</v>
      </c>
      <c r="J31" s="52">
        <f>VLOOKUP($A31,'YTD Raw Data'!$B:$Q,13,FALSE)</f>
        <v>5.33167386206663</v>
      </c>
      <c r="K31" s="52">
        <f>VLOOKUP($A31,'YTD Raw Data'!$B:$Q,14,FALSE)</f>
        <v>4.7668290289261099</v>
      </c>
      <c r="L31" s="52">
        <f>VLOOKUP($A31,'YTD Raw Data'!$B:$Q,15,FALSE)</f>
        <v>-0.536253543146195</v>
      </c>
      <c r="M31" s="57">
        <f>VLOOKUP($A31,'YTD Raw Data'!$B:$Q,16,FALSE)</f>
        <v>1.5530165529864699</v>
      </c>
    </row>
    <row r="32" spans="1:13" x14ac:dyDescent="0.45">
      <c r="A32" s="24" t="s">
        <v>39</v>
      </c>
      <c r="B32" s="56">
        <f>VLOOKUP($A32,'YTD Raw Data'!$B:$Q,5,FALSE)</f>
        <v>56.286316003146297</v>
      </c>
      <c r="C32" s="52">
        <f>VLOOKUP($A32,'YTD Raw Data'!$B:$Q,6,FALSE)</f>
        <v>55.475665223193602</v>
      </c>
      <c r="D32" s="53">
        <f>VLOOKUP($A32,'YTD Raw Data'!$B:$Q,7,FALSE)</f>
        <v>121.754041570872</v>
      </c>
      <c r="E32" s="53">
        <f>VLOOKUP($A32,'YTD Raw Data'!$B:$Q,8,FALSE)</f>
        <v>118.80349040963399</v>
      </c>
      <c r="F32" s="53">
        <f>VLOOKUP($A32,'YTD Raw Data'!$B:$Q,9,FALSE)</f>
        <v>68.530864585183394</v>
      </c>
      <c r="G32" s="53">
        <f>VLOOKUP($A32,'YTD Raw Data'!$B:$Q,10,FALSE)</f>
        <v>65.907026613117694</v>
      </c>
      <c r="H32" s="52">
        <f>VLOOKUP($A32,'YTD Raw Data'!$B:$Q,11,FALSE)</f>
        <v>1.46127275209994</v>
      </c>
      <c r="I32" s="52">
        <f>VLOOKUP($A32,'YTD Raw Data'!$B:$Q,12,FALSE)</f>
        <v>2.48355595535496</v>
      </c>
      <c r="J32" s="52">
        <f>VLOOKUP($A32,'YTD Raw Data'!$B:$Q,13,FALSE)</f>
        <v>3.9811202339136602</v>
      </c>
      <c r="K32" s="52">
        <f>VLOOKUP($A32,'YTD Raw Data'!$B:$Q,14,FALSE)</f>
        <v>3.0250065563117001</v>
      </c>
      <c r="L32" s="52">
        <f>VLOOKUP($A32,'YTD Raw Data'!$B:$Q,15,FALSE)</f>
        <v>-0.91950699843501504</v>
      </c>
      <c r="M32" s="57">
        <f>VLOOKUP($A32,'YTD Raw Data'!$B:$Q,16,FALSE)</f>
        <v>0.52832924844314699</v>
      </c>
    </row>
    <row r="33" spans="1:13" x14ac:dyDescent="0.45">
      <c r="A33" s="24" t="s">
        <v>38</v>
      </c>
      <c r="B33" s="56">
        <f>VLOOKUP($A33,'YTD Raw Data'!$B:$Q,5,FALSE)</f>
        <v>51.561842456443003</v>
      </c>
      <c r="C33" s="52">
        <f>VLOOKUP($A33,'YTD Raw Data'!$B:$Q,6,FALSE)</f>
        <v>51.065663458972601</v>
      </c>
      <c r="D33" s="53">
        <f>VLOOKUP($A33,'YTD Raw Data'!$B:$Q,7,FALSE)</f>
        <v>111.739510664268</v>
      </c>
      <c r="E33" s="53">
        <f>VLOOKUP($A33,'YTD Raw Data'!$B:$Q,8,FALSE)</f>
        <v>110.48268471360601</v>
      </c>
      <c r="F33" s="53">
        <f>VLOOKUP($A33,'YTD Raw Data'!$B:$Q,9,FALSE)</f>
        <v>57.614950450310602</v>
      </c>
      <c r="G33" s="53">
        <f>VLOOKUP($A33,'YTD Raw Data'!$B:$Q,10,FALSE)</f>
        <v>56.418715956288104</v>
      </c>
      <c r="H33" s="52">
        <f>VLOOKUP($A33,'YTD Raw Data'!$B:$Q,11,FALSE)</f>
        <v>0.97164897870971201</v>
      </c>
      <c r="I33" s="52">
        <f>VLOOKUP($A33,'YTD Raw Data'!$B:$Q,12,FALSE)</f>
        <v>1.13757730808223</v>
      </c>
      <c r="J33" s="52">
        <f>VLOOKUP($A33,'YTD Raw Data'!$B:$Q,13,FALSE)</f>
        <v>2.1202795450879601</v>
      </c>
      <c r="K33" s="52">
        <f>VLOOKUP($A33,'YTD Raw Data'!$B:$Q,14,FALSE)</f>
        <v>5.0322984048478396</v>
      </c>
      <c r="L33" s="52">
        <f>VLOOKUP($A33,'YTD Raw Data'!$B:$Q,15,FALSE)</f>
        <v>2.8515578617018602</v>
      </c>
      <c r="M33" s="57">
        <f>VLOOKUP($A33,'YTD Raw Data'!$B:$Q,16,FALSE)</f>
        <v>3.85091397325212</v>
      </c>
    </row>
    <row r="34" spans="1:13" x14ac:dyDescent="0.45">
      <c r="A34" s="24" t="s">
        <v>37</v>
      </c>
      <c r="B34" s="56">
        <f>VLOOKUP($A34,'YTD Raw Data'!$B:$Q,5,FALSE)</f>
        <v>51.105882633958103</v>
      </c>
      <c r="C34" s="52">
        <f>VLOOKUP($A34,'YTD Raw Data'!$B:$Q,6,FALSE)</f>
        <v>53.946694219359699</v>
      </c>
      <c r="D34" s="53">
        <f>VLOOKUP($A34,'YTD Raw Data'!$B:$Q,7,FALSE)</f>
        <v>104.790589941272</v>
      </c>
      <c r="E34" s="53">
        <f>VLOOKUP($A34,'YTD Raw Data'!$B:$Q,8,FALSE)</f>
        <v>104.583091722985</v>
      </c>
      <c r="F34" s="53">
        <f>VLOOKUP($A34,'YTD Raw Data'!$B:$Q,9,FALSE)</f>
        <v>53.554155906818899</v>
      </c>
      <c r="G34" s="53">
        <f>VLOOKUP($A34,'YTD Raw Data'!$B:$Q,10,FALSE)</f>
        <v>56.419120696951303</v>
      </c>
      <c r="H34" s="52">
        <f>VLOOKUP($A34,'YTD Raw Data'!$B:$Q,11,FALSE)</f>
        <v>-5.2659604569099603</v>
      </c>
      <c r="I34" s="52">
        <f>VLOOKUP($A34,'YTD Raw Data'!$B:$Q,12,FALSE)</f>
        <v>0.19840512923144801</v>
      </c>
      <c r="J34" s="52">
        <f>VLOOKUP($A34,'YTD Raw Data'!$B:$Q,13,FALSE)</f>
        <v>-5.0780032633283296</v>
      </c>
      <c r="K34" s="52">
        <f>VLOOKUP($A34,'YTD Raw Data'!$B:$Q,14,FALSE)</f>
        <v>-4.1791842245180701</v>
      </c>
      <c r="L34" s="52">
        <f>VLOOKUP($A34,'YTD Raw Data'!$B:$Q,15,FALSE)</f>
        <v>0.94690279356819795</v>
      </c>
      <c r="M34" s="57">
        <f>VLOOKUP($A34,'YTD Raw Data'!$B:$Q,16,FALSE)</f>
        <v>-4.3689211900164402</v>
      </c>
    </row>
    <row r="35" spans="1:13" x14ac:dyDescent="0.45">
      <c r="A35" s="24" t="s">
        <v>34</v>
      </c>
      <c r="B35" s="56">
        <f>VLOOKUP($A35,'YTD Raw Data'!$B:$Q,5,FALSE)</f>
        <v>58.772400237803403</v>
      </c>
      <c r="C35" s="52">
        <f>VLOOKUP($A35,'YTD Raw Data'!$B:$Q,6,FALSE)</f>
        <v>57.401892644907498</v>
      </c>
      <c r="D35" s="53">
        <f>VLOOKUP($A35,'YTD Raw Data'!$B:$Q,7,FALSE)</f>
        <v>107.208577273703</v>
      </c>
      <c r="E35" s="53">
        <f>VLOOKUP($A35,'YTD Raw Data'!$B:$Q,8,FALSE)</f>
        <v>106.721836354869</v>
      </c>
      <c r="F35" s="53">
        <f>VLOOKUP($A35,'YTD Raw Data'!$B:$Q,9,FALSE)</f>
        <v>63.009054124555597</v>
      </c>
      <c r="G35" s="53">
        <f>VLOOKUP($A35,'YTD Raw Data'!$B:$Q,10,FALSE)</f>
        <v>61.260353933095701</v>
      </c>
      <c r="H35" s="52">
        <f>VLOOKUP($A35,'YTD Raw Data'!$B:$Q,11,FALSE)</f>
        <v>2.3875651650965799</v>
      </c>
      <c r="I35" s="52">
        <f>VLOOKUP($A35,'YTD Raw Data'!$B:$Q,12,FALSE)</f>
        <v>0.45608371768984401</v>
      </c>
      <c r="J35" s="52">
        <f>VLOOKUP($A35,'YTD Raw Data'!$B:$Q,13,FALSE)</f>
        <v>2.8545381787536601</v>
      </c>
      <c r="K35" s="52">
        <f>VLOOKUP($A35,'YTD Raw Data'!$B:$Q,14,FALSE)</f>
        <v>2.9163471738532798</v>
      </c>
      <c r="L35" s="52">
        <f>VLOOKUP($A35,'YTD Raw Data'!$B:$Q,15,FALSE)</f>
        <v>6.0093600335067297E-2</v>
      </c>
      <c r="M35" s="57">
        <f>VLOOKUP($A35,'YTD Raw Data'!$B:$Q,16,FALSE)</f>
        <v>2.4490935392997</v>
      </c>
    </row>
    <row r="36" spans="1:13" x14ac:dyDescent="0.45">
      <c r="A36" s="24" t="s">
        <v>35</v>
      </c>
      <c r="B36" s="56">
        <f>VLOOKUP($A36,'YTD Raw Data'!$B:$Q,5,FALSE)</f>
        <v>62.748265793303297</v>
      </c>
      <c r="C36" s="52">
        <f>VLOOKUP($A36,'YTD Raw Data'!$B:$Q,6,FALSE)</f>
        <v>61.859412083437597</v>
      </c>
      <c r="D36" s="53">
        <f>VLOOKUP($A36,'YTD Raw Data'!$B:$Q,7,FALSE)</f>
        <v>165.84143702601699</v>
      </c>
      <c r="E36" s="53">
        <f>VLOOKUP($A36,'YTD Raw Data'!$B:$Q,8,FALSE)</f>
        <v>158.241282235819</v>
      </c>
      <c r="F36" s="53">
        <f>VLOOKUP($A36,'YTD Raw Data'!$B:$Q,9,FALSE)</f>
        <v>104.062625700518</v>
      </c>
      <c r="G36" s="53">
        <f>VLOOKUP($A36,'YTD Raw Data'!$B:$Q,10,FALSE)</f>
        <v>97.887126864370998</v>
      </c>
      <c r="H36" s="52">
        <f>VLOOKUP($A36,'YTD Raw Data'!$B:$Q,11,FALSE)</f>
        <v>1.436893238925</v>
      </c>
      <c r="I36" s="52">
        <f>VLOOKUP($A36,'YTD Raw Data'!$B:$Q,12,FALSE)</f>
        <v>4.8028900441236502</v>
      </c>
      <c r="J36" s="52">
        <f>VLOOKUP($A36,'YTD Raw Data'!$B:$Q,13,FALSE)</f>
        <v>6.3087956853656602</v>
      </c>
      <c r="K36" s="52">
        <f>VLOOKUP($A36,'YTD Raw Data'!$B:$Q,14,FALSE)</f>
        <v>7.1738479759081697</v>
      </c>
      <c r="L36" s="52">
        <f>VLOOKUP($A36,'YTD Raw Data'!$B:$Q,15,FALSE)</f>
        <v>0.81371657440531797</v>
      </c>
      <c r="M36" s="57">
        <f>VLOOKUP($A36,'YTD Raw Data'!$B:$Q,16,FALSE)</f>
        <v>2.2623020517719601</v>
      </c>
    </row>
    <row r="37" spans="1:13" x14ac:dyDescent="0.45">
      <c r="A37" s="24"/>
      <c r="B37" s="23"/>
      <c r="C37" s="54"/>
      <c r="D37" s="55"/>
      <c r="E37" s="55"/>
      <c r="F37" s="55"/>
      <c r="G37" s="55"/>
      <c r="H37" s="54"/>
      <c r="I37" s="54"/>
      <c r="J37" s="54"/>
      <c r="K37" s="54"/>
      <c r="L37" s="54"/>
      <c r="M37" s="58"/>
    </row>
    <row r="38" spans="1:13" x14ac:dyDescent="0.45">
      <c r="A38" s="22" t="s">
        <v>47</v>
      </c>
      <c r="B38" s="56">
        <f>VLOOKUP($A38,'YTD Raw Data'!$B:$Q,5,FALSE)</f>
        <v>52.3801722776414</v>
      </c>
      <c r="C38" s="52">
        <f>VLOOKUP($A38,'YTD Raw Data'!$B:$Q,6,FALSE)</f>
        <v>54.463262434988003</v>
      </c>
      <c r="D38" s="53">
        <f>VLOOKUP($A38,'YTD Raw Data'!$B:$Q,7,FALSE)</f>
        <v>103.18189477193199</v>
      </c>
      <c r="E38" s="53">
        <f>VLOOKUP($A38,'YTD Raw Data'!$B:$Q,8,FALSE)</f>
        <v>101.764380013248</v>
      </c>
      <c r="F38" s="53">
        <f>VLOOKUP($A38,'YTD Raw Data'!$B:$Q,9,FALSE)</f>
        <v>54.046854240872797</v>
      </c>
      <c r="G38" s="53">
        <f>VLOOKUP($A38,'YTD Raw Data'!$B:$Q,10,FALSE)</f>
        <v>55.424201351954103</v>
      </c>
      <c r="H38" s="52">
        <f>VLOOKUP($A38,'YTD Raw Data'!$B:$Q,11,FALSE)</f>
        <v>-3.8247619848941898</v>
      </c>
      <c r="I38" s="52">
        <f>VLOOKUP($A38,'YTD Raw Data'!$B:$Q,12,FALSE)</f>
        <v>1.39293803833815</v>
      </c>
      <c r="J38" s="52">
        <f>VLOOKUP($A38,'YTD Raw Data'!$B:$Q,13,FALSE)</f>
        <v>-2.4851005111195299</v>
      </c>
      <c r="K38" s="52">
        <f>VLOOKUP($A38,'YTD Raw Data'!$B:$Q,14,FALSE)</f>
        <v>-2.5428443450137599</v>
      </c>
      <c r="L38" s="52">
        <f>VLOOKUP($A38,'YTD Raw Data'!$B:$Q,15,FALSE)</f>
        <v>-5.9215396002960698E-2</v>
      </c>
      <c r="M38" s="57">
        <f>VLOOKUP($A38,'YTD Raw Data'!$B:$Q,16,FALSE)</f>
        <v>-3.8817125329416302</v>
      </c>
    </row>
    <row r="39" spans="1:13" x14ac:dyDescent="0.45">
      <c r="A39" s="22"/>
      <c r="B39" s="23"/>
      <c r="C39" s="54"/>
      <c r="D39" s="55"/>
      <c r="E39" s="55"/>
      <c r="F39" s="55"/>
      <c r="G39" s="55"/>
      <c r="H39" s="54"/>
      <c r="I39" s="54"/>
      <c r="J39" s="54"/>
      <c r="K39" s="54"/>
      <c r="L39" s="54"/>
      <c r="M39" s="58"/>
    </row>
    <row r="40" spans="1:13" x14ac:dyDescent="0.45">
      <c r="A40" s="22" t="s">
        <v>48</v>
      </c>
      <c r="B40" s="56">
        <f>VLOOKUP($A40,'YTD Raw Data'!$B:$Q,5,FALSE)</f>
        <v>61.631147711518899</v>
      </c>
      <c r="C40" s="52">
        <f>VLOOKUP($A40,'YTD Raw Data'!$B:$Q,6,FALSE)</f>
        <v>63.547378509591901</v>
      </c>
      <c r="D40" s="53">
        <f>VLOOKUP($A40,'YTD Raw Data'!$B:$Q,7,FALSE)</f>
        <v>115.108863460058</v>
      </c>
      <c r="E40" s="53">
        <f>VLOOKUP($A40,'YTD Raw Data'!$B:$Q,8,FALSE)</f>
        <v>109.59222480516701</v>
      </c>
      <c r="F40" s="53">
        <f>VLOOKUP($A40,'YTD Raw Data'!$B:$Q,9,FALSE)</f>
        <v>70.942913668119004</v>
      </c>
      <c r="G40" s="53">
        <f>VLOOKUP($A40,'YTD Raw Data'!$B:$Q,10,FALSE)</f>
        <v>69.642985914022802</v>
      </c>
      <c r="H40" s="52">
        <f>VLOOKUP($A40,'YTD Raw Data'!$B:$Q,11,FALSE)</f>
        <v>-3.0154364239963498</v>
      </c>
      <c r="I40" s="52">
        <f>VLOOKUP($A40,'YTD Raw Data'!$B:$Q,12,FALSE)</f>
        <v>5.0337865343074304</v>
      </c>
      <c r="J40" s="52">
        <f>VLOOKUP($A40,'YTD Raw Data'!$B:$Q,13,FALSE)</f>
        <v>1.8665594776493499</v>
      </c>
      <c r="K40" s="52">
        <f>VLOOKUP($A40,'YTD Raw Data'!$B:$Q,14,FALSE)</f>
        <v>3.0533399206860201</v>
      </c>
      <c r="L40" s="52">
        <f>VLOOKUP($A40,'YTD Raw Data'!$B:$Q,15,FALSE)</f>
        <v>1.1650343833366199</v>
      </c>
      <c r="M40" s="57">
        <f>VLOOKUP($A40,'YTD Raw Data'!$B:$Q,16,FALSE)</f>
        <v>-1.8855329118069299</v>
      </c>
    </row>
    <row r="41" spans="1:13" x14ac:dyDescent="0.45">
      <c r="A41" s="24" t="s">
        <v>33</v>
      </c>
      <c r="B41" s="56">
        <f>VLOOKUP($A41,'YTD Raw Data'!$B:$Q,5,FALSE)</f>
        <v>64.391524137765003</v>
      </c>
      <c r="C41" s="52">
        <f>VLOOKUP($A41,'YTD Raw Data'!$B:$Q,6,FALSE)</f>
        <v>65.511576202933995</v>
      </c>
      <c r="D41" s="53">
        <f>VLOOKUP($A41,'YTD Raw Data'!$B:$Q,7,FALSE)</f>
        <v>94.919664489814295</v>
      </c>
      <c r="E41" s="53">
        <f>VLOOKUP($A41,'YTD Raw Data'!$B:$Q,8,FALSE)</f>
        <v>89.297324528959393</v>
      </c>
      <c r="F41" s="53">
        <f>VLOOKUP($A41,'YTD Raw Data'!$B:$Q,9,FALSE)</f>
        <v>61.120218671444398</v>
      </c>
      <c r="G41" s="53">
        <f>VLOOKUP($A41,'YTD Raw Data'!$B:$Q,10,FALSE)</f>
        <v>58.500084805970502</v>
      </c>
      <c r="H41" s="52">
        <f>VLOOKUP($A41,'YTD Raw Data'!$B:$Q,11,FALSE)</f>
        <v>-1.7097009873482201</v>
      </c>
      <c r="I41" s="52">
        <f>VLOOKUP($A41,'YTD Raw Data'!$B:$Q,12,FALSE)</f>
        <v>6.29620203126193</v>
      </c>
      <c r="J41" s="52">
        <f>VLOOKUP($A41,'YTD Raw Data'!$B:$Q,13,FALSE)</f>
        <v>4.4788548156197798</v>
      </c>
      <c r="K41" s="52">
        <f>VLOOKUP($A41,'YTD Raw Data'!$B:$Q,14,FALSE)</f>
        <v>5.2131582727711399</v>
      </c>
      <c r="L41" s="52">
        <f>VLOOKUP($A41,'YTD Raw Data'!$B:$Q,15,FALSE)</f>
        <v>0.70282494811723195</v>
      </c>
      <c r="M41" s="57">
        <f>VLOOKUP($A41,'YTD Raw Data'!$B:$Q,16,FALSE)</f>
        <v>-1.01889224430828</v>
      </c>
    </row>
    <row r="42" spans="1:13" x14ac:dyDescent="0.45">
      <c r="A42" s="24" t="s">
        <v>64</v>
      </c>
      <c r="B42" s="56">
        <f>VLOOKUP($A42,'YTD Raw Data'!$B:$Q,5,FALSE)</f>
        <v>61.967741728277602</v>
      </c>
      <c r="C42" s="52">
        <f>VLOOKUP($A42,'YTD Raw Data'!$B:$Q,6,FALSE)</f>
        <v>59.618707485178</v>
      </c>
      <c r="D42" s="53">
        <f>VLOOKUP($A42,'YTD Raw Data'!$B:$Q,7,FALSE)</f>
        <v>181.62736334549501</v>
      </c>
      <c r="E42" s="53">
        <f>VLOOKUP($A42,'YTD Raw Data'!$B:$Q,8,FALSE)</f>
        <v>175.37480669432</v>
      </c>
      <c r="F42" s="53">
        <f>VLOOKUP($A42,'YTD Raw Data'!$B:$Q,9,FALSE)</f>
        <v>112.55037542581699</v>
      </c>
      <c r="G42" s="53">
        <f>VLOOKUP($A42,'YTD Raw Data'!$B:$Q,10,FALSE)</f>
        <v>104.556193005783</v>
      </c>
      <c r="H42" s="52">
        <f>VLOOKUP($A42,'YTD Raw Data'!$B:$Q,11,FALSE)</f>
        <v>3.9400958896730001</v>
      </c>
      <c r="I42" s="52">
        <f>VLOOKUP($A42,'YTD Raw Data'!$B:$Q,12,FALSE)</f>
        <v>3.5652536239562398</v>
      </c>
      <c r="J42" s="52">
        <f>VLOOKUP($A42,'YTD Raw Data'!$B:$Q,13,FALSE)</f>
        <v>7.6458239251231603</v>
      </c>
      <c r="K42" s="52">
        <f>VLOOKUP($A42,'YTD Raw Data'!$B:$Q,14,FALSE)</f>
        <v>7.6458239251231603</v>
      </c>
      <c r="L42" s="52">
        <f>VLOOKUP($A42,'YTD Raw Data'!$B:$Q,15,FALSE)</f>
        <v>0</v>
      </c>
      <c r="M42" s="57">
        <f>VLOOKUP($A42,'YTD Raw Data'!$B:$Q,16,FALSE)</f>
        <v>3.9400958896730001</v>
      </c>
    </row>
    <row r="43" spans="1:13" x14ac:dyDescent="0.45">
      <c r="A43" s="24" t="s">
        <v>31</v>
      </c>
      <c r="B43" s="56">
        <f>VLOOKUP($A43,'YTD Raw Data'!$B:$Q,5,FALSE)</f>
        <v>61.124461478656698</v>
      </c>
      <c r="C43" s="52">
        <f>VLOOKUP($A43,'YTD Raw Data'!$B:$Q,6,FALSE)</f>
        <v>64.221496822385404</v>
      </c>
      <c r="D43" s="53">
        <f>VLOOKUP($A43,'YTD Raw Data'!$B:$Q,7,FALSE)</f>
        <v>113.29661864066</v>
      </c>
      <c r="E43" s="53">
        <f>VLOOKUP($A43,'YTD Raw Data'!$B:$Q,8,FALSE)</f>
        <v>109.77592097245601</v>
      </c>
      <c r="F43" s="53">
        <f>VLOOKUP($A43,'YTD Raw Data'!$B:$Q,9,FALSE)</f>
        <v>69.251948017630994</v>
      </c>
      <c r="G43" s="53">
        <f>VLOOKUP($A43,'YTD Raw Data'!$B:$Q,10,FALSE)</f>
        <v>70.499739599070693</v>
      </c>
      <c r="H43" s="52">
        <f>VLOOKUP($A43,'YTD Raw Data'!$B:$Q,11,FALSE)</f>
        <v>-4.8224278426491196</v>
      </c>
      <c r="I43" s="52">
        <f>VLOOKUP($A43,'YTD Raw Data'!$B:$Q,12,FALSE)</f>
        <v>3.2071675072413002</v>
      </c>
      <c r="J43" s="52">
        <f>VLOOKUP($A43,'YTD Raw Data'!$B:$Q,13,FALSE)</f>
        <v>-1.76992367423742</v>
      </c>
      <c r="K43" s="52">
        <f>VLOOKUP($A43,'YTD Raw Data'!$B:$Q,14,FALSE)</f>
        <v>0.97029975693202697</v>
      </c>
      <c r="L43" s="52">
        <f>VLOOKUP($A43,'YTD Raw Data'!$B:$Q,15,FALSE)</f>
        <v>2.7895971719313102</v>
      </c>
      <c r="M43" s="57">
        <f>VLOOKUP($A43,'YTD Raw Data'!$B:$Q,16,FALSE)</f>
        <v>-2.1673569814347702</v>
      </c>
    </row>
    <row r="44" spans="1:13" x14ac:dyDescent="0.45">
      <c r="A44" s="24" t="s">
        <v>32</v>
      </c>
      <c r="B44" s="56">
        <f>VLOOKUP($A44,'YTD Raw Data'!$B:$Q,5,FALSE)</f>
        <v>58.354327263950204</v>
      </c>
      <c r="C44" s="52">
        <f>VLOOKUP($A44,'YTD Raw Data'!$B:$Q,6,FALSE)</f>
        <v>62.421744180784103</v>
      </c>
      <c r="D44" s="53">
        <f>VLOOKUP($A44,'YTD Raw Data'!$B:$Q,7,FALSE)</f>
        <v>96.190605082724701</v>
      </c>
      <c r="E44" s="53">
        <f>VLOOKUP($A44,'YTD Raw Data'!$B:$Q,8,FALSE)</f>
        <v>91.992091081775001</v>
      </c>
      <c r="F44" s="53">
        <f>VLOOKUP($A44,'YTD Raw Data'!$B:$Q,9,FALSE)</f>
        <v>56.131380487147098</v>
      </c>
      <c r="G44" s="53">
        <f>VLOOKUP($A44,'YTD Raw Data'!$B:$Q,10,FALSE)</f>
        <v>57.4230677616195</v>
      </c>
      <c r="H44" s="52">
        <f>VLOOKUP($A44,'YTD Raw Data'!$B:$Q,11,FALSE)</f>
        <v>-6.5160257378485298</v>
      </c>
      <c r="I44" s="52">
        <f>VLOOKUP($A44,'YTD Raw Data'!$B:$Q,12,FALSE)</f>
        <v>4.5639945255918404</v>
      </c>
      <c r="J44" s="52">
        <f>VLOOKUP($A44,'YTD Raw Data'!$B:$Q,13,FALSE)</f>
        <v>-2.2494222702182398</v>
      </c>
      <c r="K44" s="52">
        <f>VLOOKUP($A44,'YTD Raw Data'!$B:$Q,14,FALSE)</f>
        <v>-2.2494222702182398</v>
      </c>
      <c r="L44" s="52">
        <f>VLOOKUP($A44,'YTD Raw Data'!$B:$Q,15,FALSE)</f>
        <v>0</v>
      </c>
      <c r="M44" s="57">
        <f>VLOOKUP($A44,'YTD Raw Data'!$B:$Q,16,FALSE)</f>
        <v>-6.5160257378485298</v>
      </c>
    </row>
    <row r="45" spans="1:13" x14ac:dyDescent="0.45">
      <c r="A45" s="24"/>
      <c r="B45" s="23"/>
      <c r="C45" s="54"/>
      <c r="D45" s="55"/>
      <c r="E45" s="55"/>
      <c r="F45" s="55"/>
      <c r="G45" s="55"/>
      <c r="H45" s="54"/>
      <c r="I45" s="54"/>
      <c r="J45" s="54"/>
      <c r="K45" s="54"/>
      <c r="L45" s="54"/>
      <c r="M45" s="58"/>
    </row>
    <row r="46" spans="1:13" x14ac:dyDescent="0.45">
      <c r="A46" s="22" t="s">
        <v>49</v>
      </c>
      <c r="B46" s="23"/>
      <c r="C46" s="54"/>
      <c r="D46" s="55"/>
      <c r="E46" s="55"/>
      <c r="F46" s="55"/>
      <c r="G46" s="55"/>
      <c r="H46" s="54"/>
      <c r="I46" s="54"/>
      <c r="J46" s="54"/>
      <c r="K46" s="54"/>
      <c r="L46" s="54"/>
      <c r="M46" s="58"/>
    </row>
    <row r="47" spans="1:13" x14ac:dyDescent="0.45">
      <c r="A47" s="24" t="s">
        <v>50</v>
      </c>
      <c r="B47" s="56">
        <f>VLOOKUP($A47,'YTD Raw Data'!$B:$Q,5,FALSE)</f>
        <v>60.474159372192602</v>
      </c>
      <c r="C47" s="52">
        <f>VLOOKUP($A47,'YTD Raw Data'!$B:$Q,6,FALSE)</f>
        <v>61.591480937745601</v>
      </c>
      <c r="D47" s="53">
        <f>VLOOKUP($A47,'YTD Raw Data'!$B:$Q,7,FALSE)</f>
        <v>123.44061319086499</v>
      </c>
      <c r="E47" s="53">
        <f>VLOOKUP($A47,'YTD Raw Data'!$B:$Q,8,FALSE)</f>
        <v>117.41433176498199</v>
      </c>
      <c r="F47" s="53">
        <f>VLOOKUP($A47,'YTD Raw Data'!$B:$Q,9,FALSE)</f>
        <v>74.649673151056007</v>
      </c>
      <c r="G47" s="53">
        <f>VLOOKUP($A47,'YTD Raw Data'!$B:$Q,10,FALSE)</f>
        <v>72.317225767210502</v>
      </c>
      <c r="H47" s="52">
        <f>VLOOKUP($A47,'YTD Raw Data'!$B:$Q,11,FALSE)</f>
        <v>-1.81408459179985</v>
      </c>
      <c r="I47" s="52">
        <f>VLOOKUP($A47,'YTD Raw Data'!$B:$Q,12,FALSE)</f>
        <v>5.1324922054197897</v>
      </c>
      <c r="J47" s="52">
        <f>VLOOKUP($A47,'YTD Raw Data'!$B:$Q,13,FALSE)</f>
        <v>3.2252998633460899</v>
      </c>
      <c r="K47" s="52">
        <f>VLOOKUP($A47,'YTD Raw Data'!$B:$Q,14,FALSE)</f>
        <v>4.0816720178046397</v>
      </c>
      <c r="L47" s="52">
        <f>VLOOKUP($A47,'YTD Raw Data'!$B:$Q,15,FALSE)</f>
        <v>0.82961459602660004</v>
      </c>
      <c r="M47" s="57">
        <f>VLOOKUP($A47,'YTD Raw Data'!$B:$Q,16,FALSE)</f>
        <v>-0.999519906331091</v>
      </c>
    </row>
    <row r="48" spans="1:13" x14ac:dyDescent="0.45">
      <c r="A48" s="24" t="s">
        <v>51</v>
      </c>
      <c r="B48" s="56">
        <f>VLOOKUP($A48,'YTD Raw Data'!$B:$Q,5,FALSE)</f>
        <v>56.295462990771199</v>
      </c>
      <c r="C48" s="52">
        <f>VLOOKUP($A48,'YTD Raw Data'!$B:$Q,6,FALSE)</f>
        <v>54.371319056660397</v>
      </c>
      <c r="D48" s="53">
        <f>VLOOKUP($A48,'YTD Raw Data'!$B:$Q,7,FALSE)</f>
        <v>108.25261571708801</v>
      </c>
      <c r="E48" s="53">
        <f>VLOOKUP($A48,'YTD Raw Data'!$B:$Q,8,FALSE)</f>
        <v>108.28696066958101</v>
      </c>
      <c r="F48" s="53">
        <f>VLOOKUP($A48,'YTD Raw Data'!$B:$Q,9,FALSE)</f>
        <v>60.941311217555501</v>
      </c>
      <c r="G48" s="53">
        <f>VLOOKUP($A48,'YTD Raw Data'!$B:$Q,10,FALSE)</f>
        <v>58.877048882418499</v>
      </c>
      <c r="H48" s="52">
        <f>VLOOKUP($A48,'YTD Raw Data'!$B:$Q,11,FALSE)</f>
        <v>3.5388950783144302</v>
      </c>
      <c r="I48" s="52">
        <f>VLOOKUP($A48,'YTD Raw Data'!$B:$Q,12,FALSE)</f>
        <v>-3.1716609534762498E-2</v>
      </c>
      <c r="J48" s="52">
        <f>VLOOKUP($A48,'YTD Raw Data'!$B:$Q,13,FALSE)</f>
        <v>3.5060560512458401</v>
      </c>
      <c r="K48" s="52">
        <f>VLOOKUP($A48,'YTD Raw Data'!$B:$Q,14,FALSE)</f>
        <v>3.5060560512458401</v>
      </c>
      <c r="L48" s="52">
        <f>VLOOKUP($A48,'YTD Raw Data'!$B:$Q,15,FALSE)</f>
        <v>0</v>
      </c>
      <c r="M48" s="57">
        <f>VLOOKUP($A48,'YTD Raw Data'!$B:$Q,16,FALSE)</f>
        <v>3.5388950783144302</v>
      </c>
    </row>
    <row r="49" spans="1:13" x14ac:dyDescent="0.45">
      <c r="A49" s="24" t="s">
        <v>52</v>
      </c>
      <c r="B49" s="56">
        <f>VLOOKUP($A49,'YTD Raw Data'!$B:$Q,5,FALSE)</f>
        <v>50.904445348889702</v>
      </c>
      <c r="C49" s="52">
        <f>VLOOKUP($A49,'YTD Raw Data'!$B:$Q,6,FALSE)</f>
        <v>49.797404241848596</v>
      </c>
      <c r="D49" s="53">
        <f>VLOOKUP($A49,'YTD Raw Data'!$B:$Q,7,FALSE)</f>
        <v>106.36255541242799</v>
      </c>
      <c r="E49" s="53">
        <f>VLOOKUP($A49,'YTD Raw Data'!$B:$Q,8,FALSE)</f>
        <v>113.980505008309</v>
      </c>
      <c r="F49" s="53">
        <f>VLOOKUP($A49,'YTD Raw Data'!$B:$Q,9,FALSE)</f>
        <v>54.143268891602197</v>
      </c>
      <c r="G49" s="53">
        <f>VLOOKUP($A49,'YTD Raw Data'!$B:$Q,10,FALSE)</f>
        <v>56.759332835888301</v>
      </c>
      <c r="H49" s="52">
        <f>VLOOKUP($A49,'YTD Raw Data'!$B:$Q,11,FALSE)</f>
        <v>2.2230899861056801</v>
      </c>
      <c r="I49" s="52">
        <f>VLOOKUP($A49,'YTD Raw Data'!$B:$Q,12,FALSE)</f>
        <v>-6.6835548722350397</v>
      </c>
      <c r="J49" s="52">
        <f>VLOOKUP($A49,'YTD Raw Data'!$B:$Q,13,FALSE)</f>
        <v>-4.6090463252098903</v>
      </c>
      <c r="K49" s="52">
        <f>VLOOKUP($A49,'YTD Raw Data'!$B:$Q,14,FALSE)</f>
        <v>-4.6090463252098903</v>
      </c>
      <c r="L49" s="52">
        <f>VLOOKUP($A49,'YTD Raw Data'!$B:$Q,15,FALSE)</f>
        <v>0</v>
      </c>
      <c r="M49" s="57">
        <f>VLOOKUP($A49,'YTD Raw Data'!$B:$Q,16,FALSE)</f>
        <v>2.2230899861056801</v>
      </c>
    </row>
    <row r="50" spans="1:13" x14ac:dyDescent="0.45">
      <c r="A50" s="24" t="s">
        <v>53</v>
      </c>
      <c r="B50" s="56">
        <f>VLOOKUP($A50,'YTD Raw Data'!$B:$Q,5,FALSE)</f>
        <v>56.8824809575625</v>
      </c>
      <c r="C50" s="52">
        <f>VLOOKUP($A50,'YTD Raw Data'!$B:$Q,6,FALSE)</f>
        <v>57.964090718185602</v>
      </c>
      <c r="D50" s="53">
        <f>VLOOKUP($A50,'YTD Raw Data'!$B:$Q,7,FALSE)</f>
        <v>116.648798759564</v>
      </c>
      <c r="E50" s="53">
        <f>VLOOKUP($A50,'YTD Raw Data'!$B:$Q,8,FALSE)</f>
        <v>116.57115626181</v>
      </c>
      <c r="F50" s="53">
        <f>VLOOKUP($A50,'YTD Raw Data'!$B:$Q,9,FALSE)</f>
        <v>66.3527307416349</v>
      </c>
      <c r="G50" s="53">
        <f>VLOOKUP($A50,'YTD Raw Data'!$B:$Q,10,FALSE)</f>
        <v>67.569410766833499</v>
      </c>
      <c r="H50" s="52">
        <f>VLOOKUP($A50,'YTD Raw Data'!$B:$Q,11,FALSE)</f>
        <v>-1.8659997029569899</v>
      </c>
      <c r="I50" s="52">
        <f>VLOOKUP($A50,'YTD Raw Data'!$B:$Q,12,FALSE)</f>
        <v>6.6605239447359604E-2</v>
      </c>
      <c r="J50" s="52">
        <f>VLOOKUP($A50,'YTD Raw Data'!$B:$Q,13,FALSE)</f>
        <v>-1.80063731707987</v>
      </c>
      <c r="K50" s="52">
        <f>VLOOKUP($A50,'YTD Raw Data'!$B:$Q,14,FALSE)</f>
        <v>-1.23196882419743</v>
      </c>
      <c r="L50" s="52">
        <f>VLOOKUP($A50,'YTD Raw Data'!$B:$Q,15,FALSE)</f>
        <v>0.57909590993847804</v>
      </c>
      <c r="M50" s="57">
        <f>VLOOKUP($A50,'YTD Raw Data'!$B:$Q,16,FALSE)</f>
        <v>-1.2977097209777999</v>
      </c>
    </row>
    <row r="51" spans="1:13" x14ac:dyDescent="0.45">
      <c r="A51" s="25" t="s">
        <v>54</v>
      </c>
      <c r="B51" s="56">
        <f>VLOOKUP($A51,'YTD Raw Data'!$B:$Q,5,FALSE)</f>
        <v>67.112596337578907</v>
      </c>
      <c r="C51" s="52">
        <f>VLOOKUP($A51,'YTD Raw Data'!$B:$Q,6,FALSE)</f>
        <v>65.423803148309204</v>
      </c>
      <c r="D51" s="53">
        <f>VLOOKUP($A51,'YTD Raw Data'!$B:$Q,7,FALSE)</f>
        <v>151.52034803812401</v>
      </c>
      <c r="E51" s="53">
        <f>VLOOKUP($A51,'YTD Raw Data'!$B:$Q,8,FALSE)</f>
        <v>145.485939850813</v>
      </c>
      <c r="F51" s="53">
        <f>VLOOKUP($A51,'YTD Raw Data'!$B:$Q,9,FALSE)</f>
        <v>101.68923954812099</v>
      </c>
      <c r="G51" s="53">
        <f>VLOOKUP($A51,'YTD Raw Data'!$B:$Q,10,FALSE)</f>
        <v>95.182434896463903</v>
      </c>
      <c r="H51" s="52">
        <f>VLOOKUP($A51,'YTD Raw Data'!$B:$Q,11,FALSE)</f>
        <v>2.5813130817866101</v>
      </c>
      <c r="I51" s="52">
        <f>VLOOKUP($A51,'YTD Raw Data'!$B:$Q,12,FALSE)</f>
        <v>4.1477603907969902</v>
      </c>
      <c r="J51" s="52">
        <f>VLOOKUP($A51,'YTD Raw Data'!$B:$Q,13,FALSE)</f>
        <v>6.83614015415242</v>
      </c>
      <c r="K51" s="52">
        <f>VLOOKUP($A51,'YTD Raw Data'!$B:$Q,14,FALSE)</f>
        <v>8.1948997654182598</v>
      </c>
      <c r="L51" s="52">
        <f>VLOOKUP($A51,'YTD Raw Data'!$B:$Q,15,FALSE)</f>
        <v>1.2718164558409699</v>
      </c>
      <c r="M51" s="57">
        <f>VLOOKUP($A51,'YTD Raw Data'!$B:$Q,16,FALSE)</f>
        <v>3.8859591021785298</v>
      </c>
    </row>
    <row r="52" spans="1:13" x14ac:dyDescent="0.45">
      <c r="A52" s="24" t="s">
        <v>55</v>
      </c>
      <c r="B52" s="56">
        <f>VLOOKUP($A52,'YTD Raw Data'!$B:$Q,5,FALSE)</f>
        <v>51.781558336389701</v>
      </c>
      <c r="C52" s="52">
        <f>VLOOKUP($A52,'YTD Raw Data'!$B:$Q,6,FALSE)</f>
        <v>52.593195767278502</v>
      </c>
      <c r="D52" s="53">
        <f>VLOOKUP($A52,'YTD Raw Data'!$B:$Q,7,FALSE)</f>
        <v>103.86815800560299</v>
      </c>
      <c r="E52" s="53">
        <f>VLOOKUP($A52,'YTD Raw Data'!$B:$Q,8,FALSE)</f>
        <v>104.16377987756201</v>
      </c>
      <c r="F52" s="53">
        <f>VLOOKUP($A52,'YTD Raw Data'!$B:$Q,9,FALSE)</f>
        <v>53.784550830604999</v>
      </c>
      <c r="G52" s="53">
        <f>VLOOKUP($A52,'YTD Raw Data'!$B:$Q,10,FALSE)</f>
        <v>54.783060669603302</v>
      </c>
      <c r="H52" s="52">
        <f>VLOOKUP($A52,'YTD Raw Data'!$B:$Q,11,FALSE)</f>
        <v>-1.5432365709060401</v>
      </c>
      <c r="I52" s="52">
        <f>VLOOKUP($A52,'YTD Raw Data'!$B:$Q,12,FALSE)</f>
        <v>-0.28380486221422102</v>
      </c>
      <c r="J52" s="52">
        <f>VLOOKUP($A52,'YTD Raw Data'!$B:$Q,13,FALSE)</f>
        <v>-1.82266165269657</v>
      </c>
      <c r="K52" s="52">
        <f>VLOOKUP($A52,'YTD Raw Data'!$B:$Q,14,FALSE)</f>
        <v>-2.1595585013223602</v>
      </c>
      <c r="L52" s="52">
        <f>VLOOKUP($A52,'YTD Raw Data'!$B:$Q,15,FALSE)</f>
        <v>-0.343151336445913</v>
      </c>
      <c r="M52" s="57">
        <f>VLOOKUP($A52,'YTD Raw Data'!$B:$Q,16,FALSE)</f>
        <v>-1.88109227043437</v>
      </c>
    </row>
    <row r="53" spans="1:13" x14ac:dyDescent="0.45">
      <c r="A53" s="24" t="s">
        <v>56</v>
      </c>
      <c r="B53" s="56">
        <f>VLOOKUP($A53,'YTD Raw Data'!$B:$Q,5,FALSE)</f>
        <v>57.443341446754999</v>
      </c>
      <c r="C53" s="52">
        <f>VLOOKUP($A53,'YTD Raw Data'!$B:$Q,6,FALSE)</f>
        <v>56.435154655607199</v>
      </c>
      <c r="D53" s="53">
        <f>VLOOKUP($A53,'YTD Raw Data'!$B:$Q,7,FALSE)</f>
        <v>106.38050124948499</v>
      </c>
      <c r="E53" s="53">
        <f>VLOOKUP($A53,'YTD Raw Data'!$B:$Q,8,FALSE)</f>
        <v>101.29457225529499</v>
      </c>
      <c r="F53" s="53">
        <f>VLOOKUP($A53,'YTD Raw Data'!$B:$Q,9,FALSE)</f>
        <v>61.1085145655112</v>
      </c>
      <c r="G53" s="53">
        <f>VLOOKUP($A53,'YTD Raw Data'!$B:$Q,10,FALSE)</f>
        <v>57.165748510011902</v>
      </c>
      <c r="H53" s="52">
        <f>VLOOKUP($A53,'YTD Raw Data'!$B:$Q,11,FALSE)</f>
        <v>1.7864517202091901</v>
      </c>
      <c r="I53" s="52">
        <f>VLOOKUP($A53,'YTD Raw Data'!$B:$Q,12,FALSE)</f>
        <v>5.0209294347690197</v>
      </c>
      <c r="J53" s="52">
        <f>VLOOKUP($A53,'YTD Raw Data'!$B:$Q,13,FALSE)</f>
        <v>6.8970776352361396</v>
      </c>
      <c r="K53" s="52">
        <f>VLOOKUP($A53,'YTD Raw Data'!$B:$Q,14,FALSE)</f>
        <v>5.8933170529451502</v>
      </c>
      <c r="L53" s="52">
        <f>VLOOKUP($A53,'YTD Raw Data'!$B:$Q,15,FALSE)</f>
        <v>-0.93899721535523695</v>
      </c>
      <c r="M53" s="57">
        <f>VLOOKUP($A53,'YTD Raw Data'!$B:$Q,16,FALSE)</f>
        <v>0.83067977294752804</v>
      </c>
    </row>
    <row r="54" spans="1:13" x14ac:dyDescent="0.45">
      <c r="A54" s="25" t="s">
        <v>57</v>
      </c>
      <c r="B54" s="56">
        <f>VLOOKUP($A54,'YTD Raw Data'!$B:$Q,5,FALSE)</f>
        <v>50.731817902026897</v>
      </c>
      <c r="C54" s="52">
        <f>VLOOKUP($A54,'YTD Raw Data'!$B:$Q,6,FALSE)</f>
        <v>50.206593922828802</v>
      </c>
      <c r="D54" s="53">
        <f>VLOOKUP($A54,'YTD Raw Data'!$B:$Q,7,FALSE)</f>
        <v>113.86491589600899</v>
      </c>
      <c r="E54" s="53">
        <f>VLOOKUP($A54,'YTD Raw Data'!$B:$Q,8,FALSE)</f>
        <v>113.162911081305</v>
      </c>
      <c r="F54" s="53">
        <f>VLOOKUP($A54,'YTD Raw Data'!$B:$Q,9,FALSE)</f>
        <v>57.765741786659497</v>
      </c>
      <c r="G54" s="53">
        <f>VLOOKUP($A54,'YTD Raw Data'!$B:$Q,10,FALSE)</f>
        <v>56.815243237842999</v>
      </c>
      <c r="H54" s="52">
        <f>VLOOKUP($A54,'YTD Raw Data'!$B:$Q,11,FALSE)</f>
        <v>1.0461254950004</v>
      </c>
      <c r="I54" s="52">
        <f>VLOOKUP($A54,'YTD Raw Data'!$B:$Q,12,FALSE)</f>
        <v>0.62034884751182395</v>
      </c>
      <c r="J54" s="52">
        <f>VLOOKUP($A54,'YTD Raw Data'!$B:$Q,13,FALSE)</f>
        <v>1.67296396996398</v>
      </c>
      <c r="K54" s="52">
        <f>VLOOKUP($A54,'YTD Raw Data'!$B:$Q,14,FALSE)</f>
        <v>3.2930408033713601</v>
      </c>
      <c r="L54" s="52">
        <f>VLOOKUP($A54,'YTD Raw Data'!$B:$Q,15,FALSE)</f>
        <v>1.59341949929381</v>
      </c>
      <c r="M54" s="57">
        <f>VLOOKUP($A54,'YTD Raw Data'!$B:$Q,16,FALSE)</f>
        <v>2.6562141619186299</v>
      </c>
    </row>
    <row r="55" spans="1:13" x14ac:dyDescent="0.45">
      <c r="A55" s="24" t="s">
        <v>58</v>
      </c>
      <c r="B55" s="56">
        <f>VLOOKUP($A55,'YTD Raw Data'!$B:$Q,5,FALSE)</f>
        <v>48.5541593180482</v>
      </c>
      <c r="C55" s="52">
        <f>VLOOKUP($A55,'YTD Raw Data'!$B:$Q,6,FALSE)</f>
        <v>49.716655735539</v>
      </c>
      <c r="D55" s="53">
        <f>VLOOKUP($A55,'YTD Raw Data'!$B:$Q,7,FALSE)</f>
        <v>88.302206950697993</v>
      </c>
      <c r="E55" s="53">
        <f>VLOOKUP($A55,'YTD Raw Data'!$B:$Q,8,FALSE)</f>
        <v>86.386003834253899</v>
      </c>
      <c r="F55" s="53">
        <f>VLOOKUP($A55,'YTD Raw Data'!$B:$Q,9,FALSE)</f>
        <v>42.874394244194498</v>
      </c>
      <c r="G55" s="53">
        <f>VLOOKUP($A55,'YTD Raw Data'!$B:$Q,10,FALSE)</f>
        <v>42.948232129965596</v>
      </c>
      <c r="H55" s="52">
        <f>VLOOKUP($A55,'YTD Raw Data'!$B:$Q,11,FALSE)</f>
        <v>-2.3382433920627999</v>
      </c>
      <c r="I55" s="52">
        <f>VLOOKUP($A55,'YTD Raw Data'!$B:$Q,12,FALSE)</f>
        <v>2.2181870110819299</v>
      </c>
      <c r="J55" s="52">
        <f>VLOOKUP($A55,'YTD Raw Data'!$B:$Q,13,FALSE)</f>
        <v>-0.171922992191087</v>
      </c>
      <c r="K55" s="52">
        <f>VLOOKUP($A55,'YTD Raw Data'!$B:$Q,14,FALSE)</f>
        <v>2.5577307486621601</v>
      </c>
      <c r="L55" s="52">
        <f>VLOOKUP($A55,'YTD Raw Data'!$B:$Q,15,FALSE)</f>
        <v>2.7343547253141298</v>
      </c>
      <c r="M55" s="57">
        <f>VLOOKUP($A55,'YTD Raw Data'!$B:$Q,16,FALSE)</f>
        <v>0.33217546457111402</v>
      </c>
    </row>
    <row r="56" spans="1:13" ht="16.5" thickBot="1" x14ac:dyDescent="0.5">
      <c r="A56" s="24" t="s">
        <v>59</v>
      </c>
      <c r="B56" s="59">
        <f>VLOOKUP($A56,'YTD Raw Data'!$B:$Q,5,FALSE)</f>
        <v>55.287879512663601</v>
      </c>
      <c r="C56" s="60">
        <f>VLOOKUP($A56,'YTD Raw Data'!$B:$Q,6,FALSE)</f>
        <v>53.488220130191003</v>
      </c>
      <c r="D56" s="61">
        <f>VLOOKUP($A56,'YTD Raw Data'!$B:$Q,7,FALSE)</f>
        <v>117.637969810717</v>
      </c>
      <c r="E56" s="61">
        <f>VLOOKUP($A56,'YTD Raw Data'!$B:$Q,8,FALSE)</f>
        <v>112.91288999965499</v>
      </c>
      <c r="F56" s="61">
        <f>VLOOKUP($A56,'YTD Raw Data'!$B:$Q,9,FALSE)</f>
        <v>65.039539010093307</v>
      </c>
      <c r="G56" s="61">
        <f>VLOOKUP($A56,'YTD Raw Data'!$B:$Q,10,FALSE)</f>
        <v>60.3950951583764</v>
      </c>
      <c r="H56" s="60">
        <f>VLOOKUP($A56,'YTD Raw Data'!$B:$Q,11,FALSE)</f>
        <v>3.36459014357209</v>
      </c>
      <c r="I56" s="60">
        <f>VLOOKUP($A56,'YTD Raw Data'!$B:$Q,12,FALSE)</f>
        <v>4.1847124903777697</v>
      </c>
      <c r="J56" s="60">
        <f>VLOOKUP($A56,'YTD Raw Data'!$B:$Q,13,FALSE)</f>
        <v>7.6901010579379498</v>
      </c>
      <c r="K56" s="60">
        <f>VLOOKUP($A56,'YTD Raw Data'!$B:$Q,14,FALSE)</f>
        <v>7.7391611624917704</v>
      </c>
      <c r="L56" s="60">
        <f>VLOOKUP($A56,'YTD Raw Data'!$B:$Q,15,FALSE)</f>
        <v>4.5556744837132297E-2</v>
      </c>
      <c r="M56" s="62">
        <f>VLOOKUP($A56,'YTD Raw Data'!$B:$Q,16,FALSE)</f>
        <v>3.4116796861557499</v>
      </c>
    </row>
    <row r="57" spans="1:13" ht="14.25" customHeight="1" x14ac:dyDescent="0.45">
      <c r="B57" s="99" t="s">
        <v>65</v>
      </c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</row>
    <row r="58" spans="1:13" x14ac:dyDescent="0.45"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</row>
    <row r="65" spans="6:6" x14ac:dyDescent="0.45">
      <c r="F65" s="51"/>
    </row>
  </sheetData>
  <sheetProtection algorithmName="SHA-512" hashValue="k5HMdTJ2TL73AUeX3r6oQkICbLfbWa2OpoKWPwrWFsXH28Wu3GL+F0gdLDm2B80tc9imKqcQx6rdoF3gkkJ3Lw==" saltValue="MW0F6GP0qS9zA+yr0qh6wA==" spinCount="100000" sheet="1" formatCells="0" formatColumns="0" formatRows="0"/>
  <mergeCells count="7">
    <mergeCell ref="B57:M58"/>
    <mergeCell ref="A1:A3"/>
    <mergeCell ref="B1:M1"/>
    <mergeCell ref="B2:C2"/>
    <mergeCell ref="D2:E2"/>
    <mergeCell ref="F2:G2"/>
    <mergeCell ref="H2:M2"/>
  </mergeCells>
  <pageMargins left="0.7" right="0.7" top="0.75" bottom="0.75" header="0.3" footer="0.3"/>
  <pageSetup scale="6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rgb="FFA54F0F"/>
  </sheetPr>
  <dimension ref="A1:R59"/>
  <sheetViews>
    <sheetView zoomScale="112" zoomScaleNormal="112" workbookViewId="0">
      <selection activeCell="B8" sqref="B8"/>
    </sheetView>
  </sheetViews>
  <sheetFormatPr defaultColWidth="8.81640625" defaultRowHeight="12.5" x14ac:dyDescent="0.25"/>
  <cols>
    <col min="1" max="1" width="43.26953125" bestFit="1" customWidth="1"/>
    <col min="2" max="2" width="21.7265625" customWidth="1"/>
    <col min="12" max="12" width="12.1796875" customWidth="1"/>
  </cols>
  <sheetData>
    <row r="1" spans="1:18" ht="25" x14ac:dyDescent="0.5">
      <c r="A1" s="47" t="s">
        <v>80</v>
      </c>
      <c r="B1" s="49"/>
      <c r="C1" s="48" t="s">
        <v>60</v>
      </c>
      <c r="D1" s="50"/>
      <c r="E1" s="1"/>
      <c r="F1" s="109" t="s">
        <v>82</v>
      </c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</row>
    <row r="2" spans="1:18" ht="25" x14ac:dyDescent="0.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31"/>
      <c r="C6" s="110" t="s">
        <v>0</v>
      </c>
      <c r="D6" s="111"/>
      <c r="E6" s="32"/>
      <c r="F6" s="109" t="s">
        <v>82</v>
      </c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</row>
    <row r="7" spans="1:18" ht="13" x14ac:dyDescent="0.3">
      <c r="A7" s="4"/>
      <c r="B7" s="33"/>
      <c r="C7" s="3"/>
      <c r="D7" s="17"/>
      <c r="E7" s="34"/>
      <c r="F7" s="112" t="s">
        <v>1</v>
      </c>
      <c r="G7" s="113"/>
      <c r="H7" s="112" t="s">
        <v>2</v>
      </c>
      <c r="I7" s="113"/>
      <c r="J7" s="112" t="s">
        <v>3</v>
      </c>
      <c r="K7" s="113"/>
      <c r="L7" s="67" t="s">
        <v>84</v>
      </c>
      <c r="M7" s="68"/>
      <c r="N7" s="68"/>
      <c r="O7" s="68"/>
      <c r="P7" s="68"/>
      <c r="Q7" s="69"/>
    </row>
    <row r="8" spans="1:18" x14ac:dyDescent="0.25">
      <c r="A8" s="6"/>
      <c r="B8" s="35"/>
      <c r="C8" s="5" t="s">
        <v>4</v>
      </c>
      <c r="D8" s="5" t="s">
        <v>5</v>
      </c>
      <c r="E8" s="36"/>
      <c r="F8" s="5">
        <v>2024</v>
      </c>
      <c r="G8" s="70">
        <v>2023</v>
      </c>
      <c r="H8" s="5">
        <v>2024</v>
      </c>
      <c r="I8" s="70">
        <v>2023</v>
      </c>
      <c r="J8" s="5">
        <v>2024</v>
      </c>
      <c r="K8" s="70">
        <v>2023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5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85">
        <v>65.747516573544104</v>
      </c>
      <c r="G9" s="86">
        <v>64.770177566333402</v>
      </c>
      <c r="H9" s="87">
        <v>160.40218631002301</v>
      </c>
      <c r="I9" s="88">
        <v>156.621563885733</v>
      </c>
      <c r="J9" s="87">
        <v>105.46045402850901</v>
      </c>
      <c r="K9" s="88">
        <v>101.444065035958</v>
      </c>
      <c r="L9" s="85">
        <v>1.50893365424195</v>
      </c>
      <c r="M9" s="86">
        <v>2.4138581753967401</v>
      </c>
      <c r="N9" s="86">
        <v>3.9592153480129202</v>
      </c>
      <c r="O9" s="86">
        <v>4.5026784559583399</v>
      </c>
      <c r="P9" s="86">
        <v>0.52276568856943195</v>
      </c>
      <c r="Q9" s="86">
        <v>2.0395875302190301</v>
      </c>
      <c r="R9" s="76"/>
    </row>
    <row r="10" spans="1:18" x14ac:dyDescent="0.25">
      <c r="A10" s="40"/>
      <c r="B10" s="19"/>
      <c r="C10" s="41"/>
      <c r="D10" s="42"/>
      <c r="E10" s="1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5"/>
    </row>
    <row r="11" spans="1:18" x14ac:dyDescent="0.25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85">
        <v>67.487373711920995</v>
      </c>
      <c r="G11" s="86">
        <v>67.055578646173501</v>
      </c>
      <c r="H11" s="87">
        <v>144.206259872472</v>
      </c>
      <c r="I11" s="88">
        <v>140.65214826358499</v>
      </c>
      <c r="J11" s="87">
        <v>97.321017516119696</v>
      </c>
      <c r="K11" s="88">
        <v>94.315111896421001</v>
      </c>
      <c r="L11" s="85">
        <v>0.64393608177773098</v>
      </c>
      <c r="M11" s="86">
        <v>2.52688043002868</v>
      </c>
      <c r="N11" s="86">
        <v>3.1870880066387501</v>
      </c>
      <c r="O11" s="86">
        <v>3.3783115898372502</v>
      </c>
      <c r="P11" s="86">
        <v>0.185317355972102</v>
      </c>
      <c r="Q11" s="86">
        <v>0.83044676307073395</v>
      </c>
      <c r="R11" s="76"/>
    </row>
    <row r="12" spans="1:18" x14ac:dyDescent="0.25">
      <c r="A12" s="40"/>
      <c r="B12" s="19"/>
      <c r="C12" s="41"/>
      <c r="D12" s="42"/>
      <c r="E12" s="1"/>
      <c r="F12" s="89"/>
      <c r="G12" s="89"/>
      <c r="H12" s="90"/>
      <c r="I12" s="90"/>
      <c r="J12" s="90"/>
      <c r="K12" s="90"/>
      <c r="L12" s="89"/>
      <c r="M12" s="89"/>
      <c r="N12" s="89"/>
      <c r="O12" s="89"/>
      <c r="P12" s="89"/>
      <c r="Q12" s="89"/>
      <c r="R12" s="75"/>
    </row>
    <row r="13" spans="1:18" ht="13" x14ac:dyDescent="0.3">
      <c r="A13" s="43" t="s">
        <v>14</v>
      </c>
      <c r="B13" s="19"/>
      <c r="C13" s="7"/>
      <c r="D13" s="18"/>
      <c r="E13" s="1"/>
      <c r="F13" s="91"/>
      <c r="G13" s="91"/>
      <c r="H13" s="92"/>
      <c r="I13" s="92"/>
      <c r="J13" s="92"/>
      <c r="K13" s="92"/>
      <c r="L13" s="91"/>
      <c r="M13" s="91"/>
      <c r="N13" s="91"/>
      <c r="O13" s="91"/>
      <c r="P13" s="91"/>
      <c r="Q13" s="91"/>
      <c r="R13" s="75"/>
    </row>
    <row r="14" spans="1:18" x14ac:dyDescent="0.25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85">
        <v>64.689457924659905</v>
      </c>
      <c r="G14" s="86">
        <v>64.257360679552505</v>
      </c>
      <c r="H14" s="87">
        <v>134.294854458792</v>
      </c>
      <c r="I14" s="88">
        <v>131.01623943963699</v>
      </c>
      <c r="J14" s="87">
        <v>86.874613370103503</v>
      </c>
      <c r="K14" s="88">
        <v>84.187577525514001</v>
      </c>
      <c r="L14" s="85">
        <v>0.67244785739368296</v>
      </c>
      <c r="M14" s="86">
        <v>2.50244934000342</v>
      </c>
      <c r="N14" s="86">
        <v>3.1917248643663201</v>
      </c>
      <c r="O14" s="86">
        <v>3.8639836582709801</v>
      </c>
      <c r="P14" s="86">
        <v>0.65146579804560201</v>
      </c>
      <c r="Q14" s="86">
        <v>1.3282944232398901</v>
      </c>
      <c r="R14" s="76"/>
    </row>
    <row r="15" spans="1:18" x14ac:dyDescent="0.25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93">
        <v>64.998146088246102</v>
      </c>
      <c r="G15" s="94">
        <v>67.409569139726997</v>
      </c>
      <c r="H15" s="82">
        <v>118.23457406365701</v>
      </c>
      <c r="I15" s="83">
        <v>114.13862437766799</v>
      </c>
      <c r="J15" s="82">
        <v>76.850281176711405</v>
      </c>
      <c r="K15" s="83">
        <v>76.940354914997499</v>
      </c>
      <c r="L15" s="93">
        <v>-3.5772711237516202</v>
      </c>
      <c r="M15" s="94">
        <v>3.5885746024377201</v>
      </c>
      <c r="N15" s="94">
        <v>-0.11706956432118901</v>
      </c>
      <c r="O15" s="94">
        <v>0.99901595347112904</v>
      </c>
      <c r="P15" s="94">
        <v>1.11739364566505</v>
      </c>
      <c r="Q15" s="94">
        <v>-2.49984967831158</v>
      </c>
      <c r="R15" s="76"/>
    </row>
    <row r="16" spans="1:18" x14ac:dyDescent="0.25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95">
        <v>60.797964991201802</v>
      </c>
      <c r="G16" s="96">
        <v>59.653844417254902</v>
      </c>
      <c r="H16" s="97">
        <v>136.175468257928</v>
      </c>
      <c r="I16" s="98">
        <v>132.485664561438</v>
      </c>
      <c r="J16" s="97">
        <v>82.791913518060696</v>
      </c>
      <c r="K16" s="98">
        <v>79.032792212646598</v>
      </c>
      <c r="L16" s="95">
        <v>1.91793267495755</v>
      </c>
      <c r="M16" s="96">
        <v>2.78505882783984</v>
      </c>
      <c r="N16" s="96">
        <v>4.7564070560733303</v>
      </c>
      <c r="O16" s="96">
        <v>4.52324647039518</v>
      </c>
      <c r="P16" s="96">
        <v>-0.222574057502122</v>
      </c>
      <c r="Q16" s="96">
        <v>1.69108979688062</v>
      </c>
      <c r="R16" s="76"/>
    </row>
    <row r="17" spans="1:18" x14ac:dyDescent="0.25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93">
        <v>76.068399593322994</v>
      </c>
      <c r="G17" s="94">
        <v>75.373432972465395</v>
      </c>
      <c r="H17" s="82">
        <v>206.62350045621</v>
      </c>
      <c r="I17" s="83">
        <v>203.68801100213</v>
      </c>
      <c r="J17" s="82">
        <v>157.17518998074101</v>
      </c>
      <c r="K17" s="83">
        <v>153.52664644563799</v>
      </c>
      <c r="L17" s="93">
        <v>0.92203126944137204</v>
      </c>
      <c r="M17" s="94">
        <v>1.4411694825029699</v>
      </c>
      <c r="N17" s="94">
        <v>2.3764887852186698</v>
      </c>
      <c r="O17" s="94">
        <v>2.8369269847315999</v>
      </c>
      <c r="P17" s="94">
        <v>0.44974994256631301</v>
      </c>
      <c r="Q17" s="94">
        <v>1.37592804711244</v>
      </c>
      <c r="R17" s="76"/>
    </row>
    <row r="18" spans="1:18" x14ac:dyDescent="0.25">
      <c r="A18" s="40"/>
      <c r="B18" s="19"/>
      <c r="C18" s="41"/>
      <c r="D18" s="42"/>
      <c r="E18" s="1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5"/>
    </row>
    <row r="19" spans="1:18" ht="13" x14ac:dyDescent="0.3">
      <c r="A19" s="43" t="s">
        <v>19</v>
      </c>
      <c r="B19" s="19"/>
      <c r="C19" s="7"/>
      <c r="D19" s="18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75"/>
    </row>
    <row r="20" spans="1:18" x14ac:dyDescent="0.25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85">
        <v>81.169479676420593</v>
      </c>
      <c r="G20" s="86">
        <v>80.051266686640702</v>
      </c>
      <c r="H20" s="87">
        <v>224.793566000205</v>
      </c>
      <c r="I20" s="88">
        <v>218.820909359327</v>
      </c>
      <c r="J20" s="87">
        <v>182.463767868437</v>
      </c>
      <c r="K20" s="88">
        <v>175.168909717367</v>
      </c>
      <c r="L20" s="85">
        <v>1.3968710753287299</v>
      </c>
      <c r="M20" s="86">
        <v>2.7294725437183902</v>
      </c>
      <c r="N20" s="86">
        <v>4.1644708315193704</v>
      </c>
      <c r="O20" s="86">
        <v>4.1644708315193704</v>
      </c>
      <c r="P20" s="86">
        <v>0</v>
      </c>
      <c r="Q20" s="86">
        <v>1.3968710753287299</v>
      </c>
      <c r="R20" s="76"/>
    </row>
    <row r="21" spans="1:18" x14ac:dyDescent="0.25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93">
        <v>70.479978591933005</v>
      </c>
      <c r="G21" s="94">
        <v>70.997938576006902</v>
      </c>
      <c r="H21" s="82">
        <v>153.99139079209999</v>
      </c>
      <c r="I21" s="83">
        <v>150.61027520854699</v>
      </c>
      <c r="J21" s="82">
        <v>108.53309926369199</v>
      </c>
      <c r="K21" s="83">
        <v>106.930190681719</v>
      </c>
      <c r="L21" s="93">
        <v>-0.72954228596285597</v>
      </c>
      <c r="M21" s="94">
        <v>2.24494349995134</v>
      </c>
      <c r="N21" s="94">
        <v>1.4990234018603601</v>
      </c>
      <c r="O21" s="94">
        <v>0.78959438157776796</v>
      </c>
      <c r="P21" s="94">
        <v>-0.69895157264103802</v>
      </c>
      <c r="Q21" s="94">
        <v>-1.42339471132307</v>
      </c>
      <c r="R21" s="76"/>
    </row>
    <row r="22" spans="1:18" x14ac:dyDescent="0.25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95">
        <v>75.371902703439204</v>
      </c>
      <c r="G22" s="96">
        <v>76.694416744165196</v>
      </c>
      <c r="H22" s="97">
        <v>176.84264329370799</v>
      </c>
      <c r="I22" s="98">
        <v>174.716816900173</v>
      </c>
      <c r="J22" s="97">
        <v>133.28966504152399</v>
      </c>
      <c r="K22" s="98">
        <v>133.99804367555899</v>
      </c>
      <c r="L22" s="95">
        <v>-1.72439415653619</v>
      </c>
      <c r="M22" s="96">
        <v>1.2167268333131001</v>
      </c>
      <c r="N22" s="96">
        <v>-0.52864848963775601</v>
      </c>
      <c r="O22" s="96">
        <v>-1.8530904745505301</v>
      </c>
      <c r="P22" s="96">
        <v>-1.33148083825402</v>
      </c>
      <c r="Q22" s="96">
        <v>-3.0329150170199699</v>
      </c>
      <c r="R22" s="76"/>
    </row>
    <row r="23" spans="1:18" x14ac:dyDescent="0.25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93">
        <v>77.016541375430194</v>
      </c>
      <c r="G23" s="94">
        <v>75.891988595068995</v>
      </c>
      <c r="H23" s="82">
        <v>173.984648518738</v>
      </c>
      <c r="I23" s="83">
        <v>173.59705847108799</v>
      </c>
      <c r="J23" s="82">
        <v>133.99695881333099</v>
      </c>
      <c r="K23" s="83">
        <v>131.746259816253</v>
      </c>
      <c r="L23" s="93">
        <v>1.4817806216165299</v>
      </c>
      <c r="M23" s="94">
        <v>0.223269939631385</v>
      </c>
      <c r="N23" s="94">
        <v>1.7083589319472701</v>
      </c>
      <c r="O23" s="94">
        <v>3.4240631958484</v>
      </c>
      <c r="P23" s="94">
        <v>1.68688619295205</v>
      </c>
      <c r="Q23" s="94">
        <v>3.19366276728447</v>
      </c>
      <c r="R23" s="76"/>
    </row>
    <row r="24" spans="1:18" x14ac:dyDescent="0.25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95">
        <v>70.221490502604098</v>
      </c>
      <c r="G24" s="96">
        <v>68.987464719527296</v>
      </c>
      <c r="H24" s="97">
        <v>110.28653463122799</v>
      </c>
      <c r="I24" s="98">
        <v>104.59539148294699</v>
      </c>
      <c r="J24" s="97">
        <v>77.444848441719301</v>
      </c>
      <c r="K24" s="98">
        <v>72.157708797550001</v>
      </c>
      <c r="L24" s="95">
        <v>1.7887681306941801</v>
      </c>
      <c r="M24" s="96">
        <v>5.4411031572155997</v>
      </c>
      <c r="N24" s="96">
        <v>7.32720000714425</v>
      </c>
      <c r="O24" s="96">
        <v>6.2753452898703204</v>
      </c>
      <c r="P24" s="96">
        <v>-0.98004486952414605</v>
      </c>
      <c r="Q24" s="96">
        <v>0.79119253087748898</v>
      </c>
      <c r="R24" s="76"/>
    </row>
    <row r="25" spans="1:18" x14ac:dyDescent="0.25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93">
        <v>80.869456123279505</v>
      </c>
      <c r="G25" s="94">
        <v>77.526453326479</v>
      </c>
      <c r="H25" s="82">
        <v>141.22782415062599</v>
      </c>
      <c r="I25" s="83">
        <v>138.02904771114299</v>
      </c>
      <c r="J25" s="82">
        <v>114.21017328535299</v>
      </c>
      <c r="K25" s="83">
        <v>107.009025250763</v>
      </c>
      <c r="L25" s="93">
        <v>4.3120801395653503</v>
      </c>
      <c r="M25" s="94">
        <v>2.3174661366762699</v>
      </c>
      <c r="N25" s="94">
        <v>6.7294772732624004</v>
      </c>
      <c r="O25" s="94">
        <v>6.7294772732624004</v>
      </c>
      <c r="P25" s="94">
        <v>0</v>
      </c>
      <c r="Q25" s="94">
        <v>4.3120801395653503</v>
      </c>
      <c r="R25" s="76"/>
    </row>
    <row r="26" spans="1:18" x14ac:dyDescent="0.25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95">
        <v>52.940381692281697</v>
      </c>
      <c r="G26" s="96">
        <v>53.308540865786298</v>
      </c>
      <c r="H26" s="97">
        <v>140.915530849231</v>
      </c>
      <c r="I26" s="98">
        <v>142.63935325839799</v>
      </c>
      <c r="J26" s="97">
        <v>74.601219895287898</v>
      </c>
      <c r="K26" s="98">
        <v>76.038957922446897</v>
      </c>
      <c r="L26" s="95">
        <v>-0.690619490845924</v>
      </c>
      <c r="M26" s="96">
        <v>-1.2085181051296701</v>
      </c>
      <c r="N26" s="96">
        <v>-1.89079133439117</v>
      </c>
      <c r="O26" s="96">
        <v>-2.9074670718586102</v>
      </c>
      <c r="P26" s="96">
        <v>-1.03626943005181</v>
      </c>
      <c r="Q26" s="96">
        <v>-1.7197322422361201</v>
      </c>
      <c r="R26" s="76"/>
    </row>
    <row r="27" spans="1:18" x14ac:dyDescent="0.25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93">
        <v>65.921840129843702</v>
      </c>
      <c r="G27" s="94">
        <v>62.864548914741697</v>
      </c>
      <c r="H27" s="82">
        <v>163.104673135648</v>
      </c>
      <c r="I27" s="83">
        <v>160.215122464063</v>
      </c>
      <c r="J27" s="82">
        <v>107.52160186878601</v>
      </c>
      <c r="K27" s="83">
        <v>100.718514030234</v>
      </c>
      <c r="L27" s="93">
        <v>4.8632993760097696</v>
      </c>
      <c r="M27" s="94">
        <v>1.8035442766856999</v>
      </c>
      <c r="N27" s="94">
        <v>6.7545554102495799</v>
      </c>
      <c r="O27" s="94">
        <v>7.8226095615669902</v>
      </c>
      <c r="P27" s="94">
        <v>1.0004764173415901</v>
      </c>
      <c r="Q27" s="94">
        <v>5.9124319567130597</v>
      </c>
      <c r="R27" s="76"/>
    </row>
    <row r="28" spans="1:18" x14ac:dyDescent="0.25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95">
        <v>67.681841374227503</v>
      </c>
      <c r="G28" s="96">
        <v>70.6136001767875</v>
      </c>
      <c r="H28" s="97">
        <v>130.60214875025099</v>
      </c>
      <c r="I28" s="98">
        <v>123.76126421068599</v>
      </c>
      <c r="J28" s="97">
        <v>88.393939148477799</v>
      </c>
      <c r="K28" s="98">
        <v>87.392284283471994</v>
      </c>
      <c r="L28" s="95">
        <v>-4.1518330678793802</v>
      </c>
      <c r="M28" s="96">
        <v>5.5274843733971597</v>
      </c>
      <c r="N28" s="96">
        <v>1.1461593814811999</v>
      </c>
      <c r="O28" s="96">
        <v>1.09285910427333</v>
      </c>
      <c r="P28" s="96">
        <v>-5.2696293694010098E-2</v>
      </c>
      <c r="Q28" s="96">
        <v>-4.20234149942626</v>
      </c>
      <c r="R28" s="76"/>
    </row>
    <row r="29" spans="1:18" x14ac:dyDescent="0.25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93">
        <v>66.989901386791004</v>
      </c>
      <c r="G29" s="94">
        <v>65.333259048786303</v>
      </c>
      <c r="H29" s="82">
        <v>104.17669733653</v>
      </c>
      <c r="I29" s="83">
        <v>100.13062737919201</v>
      </c>
      <c r="J29" s="82">
        <v>69.787866813757404</v>
      </c>
      <c r="K29" s="83">
        <v>65.418602172822901</v>
      </c>
      <c r="L29" s="93">
        <v>2.53567993105561</v>
      </c>
      <c r="M29" s="94">
        <v>4.0407915772017402</v>
      </c>
      <c r="N29" s="94">
        <v>6.6789330493362504</v>
      </c>
      <c r="O29" s="94">
        <v>8.5367555736554301</v>
      </c>
      <c r="P29" s="94">
        <v>1.7415083477259601</v>
      </c>
      <c r="Q29" s="94">
        <v>4.3213473564525202</v>
      </c>
      <c r="R29" s="76"/>
    </row>
    <row r="30" spans="1:18" x14ac:dyDescent="0.25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95">
        <v>71.705544614872494</v>
      </c>
      <c r="G30" s="96">
        <v>74.455465621250696</v>
      </c>
      <c r="H30" s="97">
        <v>107.551762838465</v>
      </c>
      <c r="I30" s="98">
        <v>105.30362028127</v>
      </c>
      <c r="J30" s="97">
        <v>77.120577286217497</v>
      </c>
      <c r="K30" s="98">
        <v>78.404300796453597</v>
      </c>
      <c r="L30" s="95">
        <v>-3.6933769514878398</v>
      </c>
      <c r="M30" s="96">
        <v>2.1349147837366802</v>
      </c>
      <c r="N30" s="96">
        <v>-1.6373126183076001</v>
      </c>
      <c r="O30" s="96">
        <v>-0.12589014762680301</v>
      </c>
      <c r="P30" s="96">
        <v>1.53658110703684</v>
      </c>
      <c r="Q30" s="96">
        <v>-2.2135475768992099</v>
      </c>
      <c r="R30" s="76"/>
    </row>
    <row r="31" spans="1:18" x14ac:dyDescent="0.25">
      <c r="A31" s="19" t="s">
        <v>64</v>
      </c>
      <c r="B31" s="19" t="s">
        <v>64</v>
      </c>
      <c r="C31" s="45" t="s">
        <v>11</v>
      </c>
      <c r="D31" s="46" t="s">
        <v>12</v>
      </c>
      <c r="E31" s="19"/>
      <c r="F31" s="93">
        <v>63.111291886987203</v>
      </c>
      <c r="G31" s="94">
        <v>64.042635295099203</v>
      </c>
      <c r="H31" s="82">
        <v>184.75733164774499</v>
      </c>
      <c r="I31" s="83">
        <v>183.07822216069999</v>
      </c>
      <c r="J31" s="82">
        <v>116.60273885881701</v>
      </c>
      <c r="K31" s="83">
        <v>117.248118123129</v>
      </c>
      <c r="L31" s="93">
        <v>-1.45425528449988</v>
      </c>
      <c r="M31" s="94">
        <v>0.91715413620869002</v>
      </c>
      <c r="N31" s="94">
        <v>-0.55043891078401896</v>
      </c>
      <c r="O31" s="94">
        <v>-0.55043891078401896</v>
      </c>
      <c r="P31" s="94">
        <v>0</v>
      </c>
      <c r="Q31" s="94">
        <v>-1.45425528449988</v>
      </c>
      <c r="R31" s="76"/>
    </row>
    <row r="32" spans="1:18" x14ac:dyDescent="0.25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95">
        <v>65.1355801868839</v>
      </c>
      <c r="G32" s="96">
        <v>69.7014129565449</v>
      </c>
      <c r="H32" s="97">
        <v>117.09343517276299</v>
      </c>
      <c r="I32" s="98">
        <v>115.15675486940501</v>
      </c>
      <c r="J32" s="97">
        <v>76.269488360532193</v>
      </c>
      <c r="K32" s="98">
        <v>80.265885258880402</v>
      </c>
      <c r="L32" s="95">
        <v>-6.5505598466239396</v>
      </c>
      <c r="M32" s="96">
        <v>1.6817774220488799</v>
      </c>
      <c r="N32" s="96">
        <v>-4.9789482610933797</v>
      </c>
      <c r="O32" s="96">
        <v>-1.1714430574307</v>
      </c>
      <c r="P32" s="96">
        <v>4.0070122714750802</v>
      </c>
      <c r="Q32" s="96">
        <v>-2.8060293120534001</v>
      </c>
      <c r="R32" s="76"/>
    </row>
    <row r="33" spans="1:18" x14ac:dyDescent="0.25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93">
        <v>61.667830112425598</v>
      </c>
      <c r="G33" s="94">
        <v>66.691160261591506</v>
      </c>
      <c r="H33" s="82">
        <v>99.049763709617295</v>
      </c>
      <c r="I33" s="83">
        <v>95.509902422598003</v>
      </c>
      <c r="J33" s="82">
        <v>61.081840011205799</v>
      </c>
      <c r="K33" s="83">
        <v>63.696662090344603</v>
      </c>
      <c r="L33" s="93">
        <v>-7.5322278536800296</v>
      </c>
      <c r="M33" s="94">
        <v>3.7062767286230098</v>
      </c>
      <c r="N33" s="94">
        <v>-4.1051163331448199</v>
      </c>
      <c r="O33" s="94">
        <v>-4.1051163331448199</v>
      </c>
      <c r="P33" s="94">
        <v>0</v>
      </c>
      <c r="Q33" s="94">
        <v>-7.5322278536800296</v>
      </c>
      <c r="R33" s="76"/>
    </row>
    <row r="34" spans="1:18" x14ac:dyDescent="0.25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95">
        <v>67.351752660768597</v>
      </c>
      <c r="G34" s="96">
        <v>67.176234313798801</v>
      </c>
      <c r="H34" s="97">
        <v>97.898716317696895</v>
      </c>
      <c r="I34" s="98">
        <v>90.526960044566096</v>
      </c>
      <c r="J34" s="97">
        <v>65.936501272362705</v>
      </c>
      <c r="K34" s="98">
        <v>60.812602796696801</v>
      </c>
      <c r="L34" s="95">
        <v>0.26128041972379801</v>
      </c>
      <c r="M34" s="96">
        <v>8.1431611859071698</v>
      </c>
      <c r="N34" s="96">
        <v>8.4257180913562895</v>
      </c>
      <c r="O34" s="96">
        <v>6.9372753256010196</v>
      </c>
      <c r="P34" s="96">
        <v>-1.3727764887857601</v>
      </c>
      <c r="Q34" s="96">
        <v>-1.1150828652337399</v>
      </c>
      <c r="R34" s="76"/>
    </row>
    <row r="35" spans="1:18" x14ac:dyDescent="0.25">
      <c r="A35" s="44" t="s">
        <v>63</v>
      </c>
      <c r="B35" s="44" t="s">
        <v>46</v>
      </c>
      <c r="C35" s="45" t="s">
        <v>11</v>
      </c>
      <c r="D35" s="46" t="s">
        <v>12</v>
      </c>
      <c r="E35" s="19"/>
      <c r="F35" s="93">
        <v>58.766436763642702</v>
      </c>
      <c r="G35" s="94">
        <v>57.737432392669497</v>
      </c>
      <c r="H35" s="82">
        <v>125.78427535207901</v>
      </c>
      <c r="I35" s="83">
        <v>122.097006774373</v>
      </c>
      <c r="J35" s="82">
        <v>73.918936633385997</v>
      </c>
      <c r="K35" s="83">
        <v>70.495676739826905</v>
      </c>
      <c r="L35" s="93">
        <v>1.7822135975410101</v>
      </c>
      <c r="M35" s="94">
        <v>3.0199500177100398</v>
      </c>
      <c r="N35" s="94">
        <v>4.8559855751056196</v>
      </c>
      <c r="O35" s="94">
        <v>4.69217286771116</v>
      </c>
      <c r="P35" s="94">
        <v>-0.15622637705992001</v>
      </c>
      <c r="Q35" s="94">
        <v>1.6232029327461801</v>
      </c>
      <c r="R35" s="76"/>
    </row>
    <row r="36" spans="1:18" x14ac:dyDescent="0.25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95">
        <v>66.011216098399998</v>
      </c>
      <c r="G36" s="96">
        <v>63.9670929151537</v>
      </c>
      <c r="H36" s="97">
        <v>121.89370156526</v>
      </c>
      <c r="I36" s="98">
        <v>122.05819489767001</v>
      </c>
      <c r="J36" s="97">
        <v>80.463514750583101</v>
      </c>
      <c r="K36" s="98">
        <v>78.077078940752003</v>
      </c>
      <c r="L36" s="95">
        <v>3.1955855582770401</v>
      </c>
      <c r="M36" s="96">
        <v>-0.134766315811157</v>
      </c>
      <c r="N36" s="96">
        <v>3.0565126695403899</v>
      </c>
      <c r="O36" s="96">
        <v>2.2906404528553899</v>
      </c>
      <c r="P36" s="96">
        <v>-0.74315751314119904</v>
      </c>
      <c r="Q36" s="96">
        <v>2.4286798109706398</v>
      </c>
      <c r="R36" s="76"/>
    </row>
    <row r="37" spans="1:18" x14ac:dyDescent="0.25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93">
        <v>70.399742792840996</v>
      </c>
      <c r="G37" s="94">
        <v>67.212056620483594</v>
      </c>
      <c r="H37" s="82">
        <v>205.82659124023999</v>
      </c>
      <c r="I37" s="83">
        <v>195.750644988386</v>
      </c>
      <c r="J37" s="82">
        <v>144.90139083240101</v>
      </c>
      <c r="K37" s="83">
        <v>131.568034344556</v>
      </c>
      <c r="L37" s="93">
        <v>4.7427297015427703</v>
      </c>
      <c r="M37" s="94">
        <v>5.1473374468074402</v>
      </c>
      <c r="N37" s="94">
        <v>10.1341914502785</v>
      </c>
      <c r="O37" s="94">
        <v>7.9817316825206897</v>
      </c>
      <c r="P37" s="94">
        <v>-1.9543973941368</v>
      </c>
      <c r="Q37" s="94">
        <v>2.6956405217080501</v>
      </c>
      <c r="R37" s="76"/>
    </row>
    <row r="38" spans="1:18" x14ac:dyDescent="0.25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95">
        <v>59.259082286495101</v>
      </c>
      <c r="G38" s="96">
        <v>61.149447243380003</v>
      </c>
      <c r="H38" s="97">
        <v>105.691164266477</v>
      </c>
      <c r="I38" s="98">
        <v>105.05518211636</v>
      </c>
      <c r="J38" s="97">
        <v>62.631614002226598</v>
      </c>
      <c r="K38" s="98">
        <v>64.240663164680797</v>
      </c>
      <c r="L38" s="95">
        <v>-3.0913851916944499</v>
      </c>
      <c r="M38" s="96">
        <v>0.60537913247556496</v>
      </c>
      <c r="N38" s="96">
        <v>-2.5047206600738399</v>
      </c>
      <c r="O38" s="96">
        <v>-2.56245287581917</v>
      </c>
      <c r="P38" s="96">
        <v>-5.9215396002960698E-2</v>
      </c>
      <c r="Q38" s="96">
        <v>-3.1487700117141699</v>
      </c>
      <c r="R38" s="76"/>
    </row>
    <row r="39" spans="1:18" x14ac:dyDescent="0.25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93">
        <v>59.699816748596497</v>
      </c>
      <c r="G39" s="94">
        <v>60.366502806946102</v>
      </c>
      <c r="H39" s="82">
        <v>117.531636799485</v>
      </c>
      <c r="I39" s="83">
        <v>116.95922624726499</v>
      </c>
      <c r="J39" s="82">
        <v>70.166171790918796</v>
      </c>
      <c r="K39" s="83">
        <v>70.604194595537905</v>
      </c>
      <c r="L39" s="93">
        <v>-1.10439735175922</v>
      </c>
      <c r="M39" s="94">
        <v>0.48941034460148802</v>
      </c>
      <c r="N39" s="94">
        <v>-0.620392042042755</v>
      </c>
      <c r="O39" s="94">
        <v>-0.620392042042755</v>
      </c>
      <c r="P39" s="94">
        <v>0</v>
      </c>
      <c r="Q39" s="94">
        <v>-1.10439735175922</v>
      </c>
      <c r="R39" s="76"/>
    </row>
    <row r="40" spans="1:18" x14ac:dyDescent="0.25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95">
        <v>55.918032288467899</v>
      </c>
      <c r="G40" s="96">
        <v>55.986334568731003</v>
      </c>
      <c r="H40" s="97">
        <v>135.053247281426</v>
      </c>
      <c r="I40" s="98">
        <v>133.502829448825</v>
      </c>
      <c r="J40" s="97">
        <v>75.519118421452603</v>
      </c>
      <c r="K40" s="98">
        <v>74.743340753941993</v>
      </c>
      <c r="L40" s="95">
        <v>-0.12199812827406099</v>
      </c>
      <c r="M40" s="96">
        <v>1.16133705854914</v>
      </c>
      <c r="N40" s="96">
        <v>1.0379221208006899</v>
      </c>
      <c r="O40" s="96">
        <v>2.4672484899345601</v>
      </c>
      <c r="P40" s="96">
        <v>1.4146434716115399</v>
      </c>
      <c r="Q40" s="96">
        <v>1.2909195047803601</v>
      </c>
      <c r="R40" s="76"/>
    </row>
    <row r="41" spans="1:18" x14ac:dyDescent="0.25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93">
        <v>61.824867136324301</v>
      </c>
      <c r="G41" s="94">
        <v>58.693891776089799</v>
      </c>
      <c r="H41" s="82">
        <v>152.19761140819901</v>
      </c>
      <c r="I41" s="83">
        <v>144.42614862032801</v>
      </c>
      <c r="J41" s="82">
        <v>94.095971037778597</v>
      </c>
      <c r="K41" s="83">
        <v>84.769327367590193</v>
      </c>
      <c r="L41" s="93">
        <v>5.3344143069924996</v>
      </c>
      <c r="M41" s="94">
        <v>5.3809250347741102</v>
      </c>
      <c r="N41" s="94">
        <v>11.002380176670099</v>
      </c>
      <c r="O41" s="94">
        <v>10.4732935218719</v>
      </c>
      <c r="P41" s="94">
        <v>-0.47664442326024697</v>
      </c>
      <c r="Q41" s="94">
        <v>4.8323436954243801</v>
      </c>
      <c r="R41" s="76"/>
    </row>
    <row r="42" spans="1:18" x14ac:dyDescent="0.25">
      <c r="B42" s="19"/>
      <c r="C42" s="45"/>
      <c r="D42" s="46"/>
    </row>
    <row r="43" spans="1:18" x14ac:dyDescent="0.25">
      <c r="B43" s="19"/>
      <c r="C43" s="45"/>
      <c r="D43" s="46"/>
    </row>
    <row r="44" spans="1:18" x14ac:dyDescent="0.25">
      <c r="A44" s="37" t="s">
        <v>50</v>
      </c>
      <c r="B44" s="19" t="s">
        <v>50</v>
      </c>
      <c r="C44" s="45" t="s">
        <v>11</v>
      </c>
      <c r="D44" s="46" t="s">
        <v>12</v>
      </c>
      <c r="F44" s="85">
        <v>64.749985163965803</v>
      </c>
      <c r="G44" s="86">
        <v>65.506547208821502</v>
      </c>
      <c r="H44" s="87">
        <v>135.793759563181</v>
      </c>
      <c r="I44" s="88">
        <v>129.466678935766</v>
      </c>
      <c r="J44" s="87">
        <v>87.926439170751095</v>
      </c>
      <c r="K44" s="88">
        <v>84.809151156751</v>
      </c>
      <c r="L44" s="85">
        <v>-1.15494111213631</v>
      </c>
      <c r="M44" s="86">
        <v>4.8870340070699001</v>
      </c>
      <c r="N44" s="86">
        <v>3.67565053002185</v>
      </c>
      <c r="O44" s="86">
        <v>4.15956983109864</v>
      </c>
      <c r="P44" s="86">
        <v>0.46676273416452602</v>
      </c>
      <c r="Q44" s="86">
        <v>-0.69356921268478799</v>
      </c>
      <c r="R44" s="76"/>
    </row>
    <row r="45" spans="1:18" x14ac:dyDescent="0.25">
      <c r="A45" s="44" t="s">
        <v>51</v>
      </c>
      <c r="B45" s="19" t="s">
        <v>51</v>
      </c>
      <c r="C45" s="45" t="s">
        <v>11</v>
      </c>
      <c r="D45" s="46" t="s">
        <v>12</v>
      </c>
      <c r="F45" s="93">
        <v>60.333242418982898</v>
      </c>
      <c r="G45" s="94">
        <v>63.127618953162496</v>
      </c>
      <c r="H45" s="82">
        <v>128.648847244482</v>
      </c>
      <c r="I45" s="83">
        <v>123.656044383346</v>
      </c>
      <c r="J45" s="82">
        <v>77.618020877240795</v>
      </c>
      <c r="K45" s="83">
        <v>78.061116510872495</v>
      </c>
      <c r="L45" s="93">
        <v>-4.4265514532600099</v>
      </c>
      <c r="M45" s="94">
        <v>4.0376537079402004</v>
      </c>
      <c r="N45" s="94">
        <v>-0.56762656420624202</v>
      </c>
      <c r="O45" s="94">
        <v>-0.56762656420624202</v>
      </c>
      <c r="P45" s="94">
        <v>0</v>
      </c>
      <c r="Q45" s="94">
        <v>-4.4265514532600099</v>
      </c>
      <c r="R45" s="76"/>
    </row>
    <row r="46" spans="1:18" x14ac:dyDescent="0.25">
      <c r="A46" s="44" t="s">
        <v>52</v>
      </c>
      <c r="B46" s="19" t="s">
        <v>52</v>
      </c>
      <c r="C46" s="45" t="s">
        <v>11</v>
      </c>
      <c r="D46" s="46" t="s">
        <v>12</v>
      </c>
      <c r="F46" s="95">
        <v>59.255841268509499</v>
      </c>
      <c r="G46" s="96">
        <v>57.420613280758403</v>
      </c>
      <c r="H46" s="97">
        <v>123.26907015432499</v>
      </c>
      <c r="I46" s="98">
        <v>134.21270080724599</v>
      </c>
      <c r="J46" s="97">
        <v>73.044124543814704</v>
      </c>
      <c r="K46" s="98">
        <v>77.065755904190596</v>
      </c>
      <c r="L46" s="95">
        <v>3.1961135259524398</v>
      </c>
      <c r="M46" s="96">
        <v>-8.1539456304054099</v>
      </c>
      <c r="N46" s="96">
        <v>-5.2184414636451599</v>
      </c>
      <c r="O46" s="96">
        <v>-5.2184414636451599</v>
      </c>
      <c r="P46" s="96">
        <v>0</v>
      </c>
      <c r="Q46" s="96">
        <v>3.1961135259524398</v>
      </c>
      <c r="R46" s="76"/>
    </row>
    <row r="47" spans="1:18" x14ac:dyDescent="0.25">
      <c r="A47" s="44" t="s">
        <v>53</v>
      </c>
      <c r="B47" s="19" t="s">
        <v>53</v>
      </c>
      <c r="C47" s="45" t="s">
        <v>11</v>
      </c>
      <c r="D47" s="46" t="s">
        <v>12</v>
      </c>
      <c r="F47" s="93">
        <v>64.580917869405795</v>
      </c>
      <c r="G47" s="94">
        <v>64.196484492290807</v>
      </c>
      <c r="H47" s="82">
        <v>133.98070875411301</v>
      </c>
      <c r="I47" s="83">
        <v>130.69639733252799</v>
      </c>
      <c r="J47" s="82">
        <v>86.525971481342197</v>
      </c>
      <c r="K47" s="83">
        <v>83.902492445559304</v>
      </c>
      <c r="L47" s="93">
        <v>0.59883867497632304</v>
      </c>
      <c r="M47" s="94">
        <v>2.5129318700571699</v>
      </c>
      <c r="N47" s="94">
        <v>3.1268189529471999</v>
      </c>
      <c r="O47" s="94">
        <v>3.7969052891291102</v>
      </c>
      <c r="P47" s="94">
        <v>0.64976922878580801</v>
      </c>
      <c r="Q47" s="94">
        <v>1.2524989732021901</v>
      </c>
      <c r="R47" s="76"/>
    </row>
    <row r="48" spans="1:18" x14ac:dyDescent="0.25">
      <c r="A48" s="44" t="s">
        <v>54</v>
      </c>
      <c r="B48" s="19" t="s">
        <v>54</v>
      </c>
      <c r="C48" s="45" t="s">
        <v>11</v>
      </c>
      <c r="D48" s="46" t="s">
        <v>12</v>
      </c>
      <c r="F48" s="95">
        <v>76.391420779795098</v>
      </c>
      <c r="G48" s="96">
        <v>75.348091412151504</v>
      </c>
      <c r="H48" s="97">
        <v>166.20225859984001</v>
      </c>
      <c r="I48" s="98">
        <v>162.81384916373801</v>
      </c>
      <c r="J48" s="97">
        <v>126.96426671252701</v>
      </c>
      <c r="K48" s="98">
        <v>122.67712789953499</v>
      </c>
      <c r="L48" s="95">
        <v>1.3846792242375601</v>
      </c>
      <c r="M48" s="96">
        <v>2.0811555365260799</v>
      </c>
      <c r="N48" s="96">
        <v>3.4946520891019901</v>
      </c>
      <c r="O48" s="96">
        <v>3.28226662080331</v>
      </c>
      <c r="P48" s="96">
        <v>-0.20521395454890901</v>
      </c>
      <c r="Q48" s="96">
        <v>1.17662371469478</v>
      </c>
      <c r="R48" s="76"/>
    </row>
    <row r="49" spans="1:18" x14ac:dyDescent="0.25">
      <c r="A49" s="44" t="s">
        <v>55</v>
      </c>
      <c r="B49" s="19" t="s">
        <v>55</v>
      </c>
      <c r="C49" s="45" t="s">
        <v>11</v>
      </c>
      <c r="D49" s="46" t="s">
        <v>12</v>
      </c>
      <c r="F49" s="93">
        <v>61.722616669668703</v>
      </c>
      <c r="G49" s="94">
        <v>60.745251333954897</v>
      </c>
      <c r="H49" s="82">
        <v>117.94942701958701</v>
      </c>
      <c r="I49" s="83">
        <v>117.964408019459</v>
      </c>
      <c r="J49" s="82">
        <v>72.801472703370393</v>
      </c>
      <c r="K49" s="83">
        <v>71.657776136032595</v>
      </c>
      <c r="L49" s="93">
        <v>1.6089575962745</v>
      </c>
      <c r="M49" s="94">
        <v>-1.26995931430386E-2</v>
      </c>
      <c r="N49" s="94">
        <v>1.5960536720628899</v>
      </c>
      <c r="O49" s="94">
        <v>0.97333289249421695</v>
      </c>
      <c r="P49" s="94">
        <v>-0.61293796073883799</v>
      </c>
      <c r="Q49" s="94">
        <v>0.98615772365590904</v>
      </c>
      <c r="R49" s="76"/>
    </row>
    <row r="50" spans="1:18" x14ac:dyDescent="0.25">
      <c r="A50" s="44" t="s">
        <v>56</v>
      </c>
      <c r="B50" s="19" t="s">
        <v>56</v>
      </c>
      <c r="C50" s="45" t="s">
        <v>11</v>
      </c>
      <c r="D50" s="46" t="s">
        <v>12</v>
      </c>
      <c r="F50" s="95">
        <v>62.498751622890197</v>
      </c>
      <c r="G50" s="96">
        <v>62.259282376044602</v>
      </c>
      <c r="H50" s="97">
        <v>112.79653551146799</v>
      </c>
      <c r="I50" s="98">
        <v>110.188146341463</v>
      </c>
      <c r="J50" s="97">
        <v>70.4964265685378</v>
      </c>
      <c r="K50" s="98">
        <v>68.602349175661004</v>
      </c>
      <c r="L50" s="95">
        <v>0.38463219893727302</v>
      </c>
      <c r="M50" s="96">
        <v>2.36721394869627</v>
      </c>
      <c r="N50" s="96">
        <v>2.7609512146979598</v>
      </c>
      <c r="O50" s="96">
        <v>1.8152982894093299</v>
      </c>
      <c r="P50" s="96">
        <v>-0.92024539877300604</v>
      </c>
      <c r="Q50" s="96">
        <v>-0.53915275994865197</v>
      </c>
      <c r="R50" s="76"/>
    </row>
    <row r="51" spans="1:18" x14ac:dyDescent="0.25">
      <c r="A51" s="44" t="s">
        <v>57</v>
      </c>
      <c r="B51" s="19" t="s">
        <v>57</v>
      </c>
      <c r="C51" s="45" t="s">
        <v>11</v>
      </c>
      <c r="D51" s="46" t="s">
        <v>12</v>
      </c>
      <c r="F51" s="93">
        <v>56.982641564828</v>
      </c>
      <c r="G51" s="94">
        <v>56.463809467490599</v>
      </c>
      <c r="H51" s="82">
        <v>131.53925337472299</v>
      </c>
      <c r="I51" s="83">
        <v>130.36497391554701</v>
      </c>
      <c r="J51" s="82">
        <v>74.954541267569397</v>
      </c>
      <c r="K51" s="83">
        <v>73.609030484018803</v>
      </c>
      <c r="L51" s="93">
        <v>0.91887547480510501</v>
      </c>
      <c r="M51" s="94">
        <v>0.90076300704503298</v>
      </c>
      <c r="N51" s="94">
        <v>1.8279153722079899</v>
      </c>
      <c r="O51" s="94">
        <v>2.55125757581441</v>
      </c>
      <c r="P51" s="94">
        <v>0.71035747021081497</v>
      </c>
      <c r="Q51" s="94">
        <v>1.6357602455931299</v>
      </c>
      <c r="R51" s="76"/>
    </row>
    <row r="52" spans="1:18" x14ac:dyDescent="0.25">
      <c r="A52" s="44" t="s">
        <v>58</v>
      </c>
      <c r="B52" s="19" t="s">
        <v>58</v>
      </c>
      <c r="C52" s="45" t="s">
        <v>11</v>
      </c>
      <c r="D52" s="46" t="s">
        <v>12</v>
      </c>
      <c r="F52" s="95">
        <v>52.019254813703398</v>
      </c>
      <c r="G52" s="96">
        <v>55.096241369358097</v>
      </c>
      <c r="H52" s="97">
        <v>93.146804871209298</v>
      </c>
      <c r="I52" s="98">
        <v>92.884684288995402</v>
      </c>
      <c r="J52" s="97">
        <v>48.454273776777498</v>
      </c>
      <c r="K52" s="98">
        <v>51.175969851031198</v>
      </c>
      <c r="L52" s="95">
        <v>-5.5847485766352296</v>
      </c>
      <c r="M52" s="96">
        <v>0.28220000339173001</v>
      </c>
      <c r="N52" s="96">
        <v>-5.3183087339161803</v>
      </c>
      <c r="O52" s="96">
        <v>0.87216660694958104</v>
      </c>
      <c r="P52" s="96">
        <v>6.5381968341362597</v>
      </c>
      <c r="Q52" s="96">
        <v>0.58830640286900104</v>
      </c>
      <c r="R52" s="76"/>
    </row>
    <row r="53" spans="1:18" x14ac:dyDescent="0.25">
      <c r="A53" s="44" t="s">
        <v>59</v>
      </c>
      <c r="B53" s="19" t="s">
        <v>59</v>
      </c>
      <c r="C53" s="45" t="s">
        <v>11</v>
      </c>
      <c r="D53" s="46" t="s">
        <v>12</v>
      </c>
      <c r="F53" s="93">
        <v>61.955299284145802</v>
      </c>
      <c r="G53" s="94">
        <v>60.005147799537497</v>
      </c>
      <c r="H53" s="82">
        <v>133.604142138854</v>
      </c>
      <c r="I53" s="83">
        <v>129.10046725585099</v>
      </c>
      <c r="J53" s="82">
        <v>82.774846118142705</v>
      </c>
      <c r="K53" s="83">
        <v>77.466926186767395</v>
      </c>
      <c r="L53" s="93">
        <v>3.24997363746736</v>
      </c>
      <c r="M53" s="94">
        <v>3.4885039370747402</v>
      </c>
      <c r="N53" s="94">
        <v>6.8518530328390401</v>
      </c>
      <c r="O53" s="94">
        <v>6.2491668346898601</v>
      </c>
      <c r="P53" s="94">
        <v>-0.56403907002338605</v>
      </c>
      <c r="Q53" s="94">
        <v>2.6676034463631901</v>
      </c>
      <c r="R53" s="76"/>
    </row>
    <row r="54" spans="1:18" x14ac:dyDescent="0.25">
      <c r="A54" s="84" t="s">
        <v>66</v>
      </c>
      <c r="B54" s="19" t="s">
        <v>72</v>
      </c>
      <c r="C54" s="45" t="s">
        <v>11</v>
      </c>
      <c r="D54" s="46" t="s">
        <v>12</v>
      </c>
      <c r="F54" s="95">
        <v>64.887806609354001</v>
      </c>
      <c r="G54" s="96">
        <v>63.804322107421697</v>
      </c>
      <c r="H54" s="97">
        <v>339.28685050974599</v>
      </c>
      <c r="I54" s="98">
        <v>339.62608702370198</v>
      </c>
      <c r="J54" s="97">
        <v>220.15579540973201</v>
      </c>
      <c r="K54" s="98">
        <v>216.69612252543499</v>
      </c>
      <c r="L54" s="95">
        <v>1.6981365307951399</v>
      </c>
      <c r="M54" s="96">
        <v>-9.9885293538253997E-2</v>
      </c>
      <c r="N54" s="96">
        <v>1.5965550485984199</v>
      </c>
      <c r="O54" s="96">
        <v>1.5965550485984199</v>
      </c>
      <c r="P54" s="96">
        <v>0</v>
      </c>
      <c r="Q54" s="96">
        <v>1.6981365307951399</v>
      </c>
    </row>
    <row r="55" spans="1:18" x14ac:dyDescent="0.25">
      <c r="A55" s="19" t="s">
        <v>67</v>
      </c>
      <c r="B55" t="s">
        <v>73</v>
      </c>
      <c r="C55" s="45" t="s">
        <v>11</v>
      </c>
      <c r="D55" s="46" t="s">
        <v>12</v>
      </c>
      <c r="F55" s="93">
        <v>74.439727408768405</v>
      </c>
      <c r="G55" s="94">
        <v>72.362223085891898</v>
      </c>
      <c r="H55" s="82">
        <v>210.97077250646299</v>
      </c>
      <c r="I55" s="83">
        <v>203.32245963137299</v>
      </c>
      <c r="J55" s="82">
        <v>157.04606796598401</v>
      </c>
      <c r="K55" s="83">
        <v>147.12865182217701</v>
      </c>
      <c r="L55" s="93">
        <v>2.87097913010567</v>
      </c>
      <c r="M55" s="94">
        <v>3.76166651188315</v>
      </c>
      <c r="N55" s="94">
        <v>6.7406423024891602</v>
      </c>
      <c r="O55" s="94">
        <v>6.7089861342437498</v>
      </c>
      <c r="P55" s="94">
        <v>-2.9657089898053698E-2</v>
      </c>
      <c r="Q55" s="94">
        <v>2.8404705913460502</v>
      </c>
    </row>
    <row r="56" spans="1:18" x14ac:dyDescent="0.25">
      <c r="A56" s="84" t="s">
        <v>68</v>
      </c>
      <c r="B56" t="s">
        <v>74</v>
      </c>
      <c r="C56" s="45" t="s">
        <v>11</v>
      </c>
      <c r="D56" s="46" t="s">
        <v>12</v>
      </c>
      <c r="F56" s="95">
        <v>71.648031019953706</v>
      </c>
      <c r="G56" s="96">
        <v>72.212343668689897</v>
      </c>
      <c r="H56" s="97">
        <v>165.25598759825701</v>
      </c>
      <c r="I56" s="98">
        <v>161.810343708907</v>
      </c>
      <c r="J56" s="97">
        <v>118.40266125673</v>
      </c>
      <c r="K56" s="98">
        <v>116.847041490564</v>
      </c>
      <c r="L56" s="95">
        <v>-0.78146286364182105</v>
      </c>
      <c r="M56" s="96">
        <v>2.12943363840097</v>
      </c>
      <c r="N56" s="96">
        <v>1.33133004166915</v>
      </c>
      <c r="O56" s="96">
        <v>1.36752195667897</v>
      </c>
      <c r="P56" s="96">
        <v>3.5716411691171998E-2</v>
      </c>
      <c r="Q56" s="96">
        <v>-0.74602556244424001</v>
      </c>
    </row>
    <row r="57" spans="1:18" x14ac:dyDescent="0.25">
      <c r="A57" s="19" t="s">
        <v>69</v>
      </c>
      <c r="B57" t="s">
        <v>75</v>
      </c>
      <c r="C57" s="45" t="s">
        <v>11</v>
      </c>
      <c r="D57" s="46" t="s">
        <v>12</v>
      </c>
      <c r="F57" s="93">
        <v>70.992299636048401</v>
      </c>
      <c r="G57" s="94">
        <v>70.316714061061305</v>
      </c>
      <c r="H57" s="82">
        <v>135.98495472509401</v>
      </c>
      <c r="I57" s="83">
        <v>133.236269632324</v>
      </c>
      <c r="J57" s="82">
        <v>96.538846518384105</v>
      </c>
      <c r="K57" s="83">
        <v>93.687366742986498</v>
      </c>
      <c r="L57" s="93">
        <v>0.96077523531664399</v>
      </c>
      <c r="M57" s="94">
        <v>2.0630156490835501</v>
      </c>
      <c r="N57" s="94">
        <v>3.0436118278572999</v>
      </c>
      <c r="O57" s="94">
        <v>4.6182868759970699</v>
      </c>
      <c r="P57" s="94">
        <v>1.5281636776963801</v>
      </c>
      <c r="Q57" s="94">
        <v>2.50362113118344</v>
      </c>
    </row>
    <row r="58" spans="1:18" x14ac:dyDescent="0.25">
      <c r="A58" s="84" t="s">
        <v>70</v>
      </c>
      <c r="B58" t="s">
        <v>76</v>
      </c>
      <c r="C58" s="45" t="s">
        <v>11</v>
      </c>
      <c r="D58" s="46" t="s">
        <v>12</v>
      </c>
      <c r="F58" s="95">
        <v>65.182772728430294</v>
      </c>
      <c r="G58" s="96">
        <v>63.884722900119797</v>
      </c>
      <c r="H58" s="97">
        <v>97.016779595964195</v>
      </c>
      <c r="I58" s="98">
        <v>96.633334236255294</v>
      </c>
      <c r="J58" s="97">
        <v>63.238226952479501</v>
      </c>
      <c r="K58" s="98">
        <v>61.7339378059783</v>
      </c>
      <c r="L58" s="95">
        <v>2.0318626572740301</v>
      </c>
      <c r="M58" s="96">
        <v>0.39680443890245898</v>
      </c>
      <c r="N58" s="96">
        <v>2.4367296173929498</v>
      </c>
      <c r="O58" s="96">
        <v>1.1357220931372101</v>
      </c>
      <c r="P58" s="96">
        <v>-1.2700596056854601</v>
      </c>
      <c r="Q58" s="96">
        <v>0.735997184735524</v>
      </c>
    </row>
    <row r="59" spans="1:18" x14ac:dyDescent="0.25">
      <c r="A59" s="19" t="s">
        <v>71</v>
      </c>
      <c r="B59" t="s">
        <v>77</v>
      </c>
      <c r="C59" s="45" t="s">
        <v>11</v>
      </c>
      <c r="D59" s="46" t="s">
        <v>12</v>
      </c>
      <c r="F59" s="93">
        <v>55.582204449355899</v>
      </c>
      <c r="G59" s="94">
        <v>56.4492272976889</v>
      </c>
      <c r="H59" s="82">
        <v>72.941785807509305</v>
      </c>
      <c r="I59" s="83">
        <v>72.205348356955298</v>
      </c>
      <c r="J59" s="82">
        <v>40.542652516540997</v>
      </c>
      <c r="K59" s="83">
        <v>40.759361215105798</v>
      </c>
      <c r="L59" s="93">
        <v>-1.5359339531092799</v>
      </c>
      <c r="M59" s="94">
        <v>1.0199209162641101</v>
      </c>
      <c r="N59" s="94">
        <v>-0.53167834849293505</v>
      </c>
      <c r="O59" s="94">
        <v>-0.63552857265854101</v>
      </c>
      <c r="P59" s="94">
        <v>-0.104405324671558</v>
      </c>
      <c r="Q59" s="94">
        <v>-1.6387356809503599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honeticPr fontId="19" type="noConversion"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rgb="FFA54F0F"/>
  </sheetPr>
  <dimension ref="A1:R59"/>
  <sheetViews>
    <sheetView workbookViewId="0">
      <selection activeCell="Q8" sqref="Q8"/>
    </sheetView>
  </sheetViews>
  <sheetFormatPr defaultColWidth="8.81640625" defaultRowHeight="12.5" x14ac:dyDescent="0.25"/>
  <cols>
    <col min="1" max="1" width="33" customWidth="1"/>
    <col min="2" max="2" width="21.7265625" customWidth="1"/>
    <col min="12" max="12" width="12.1796875" customWidth="1"/>
  </cols>
  <sheetData>
    <row r="1" spans="1:18" ht="25" x14ac:dyDescent="0.5">
      <c r="A1" s="47" t="s">
        <v>81</v>
      </c>
      <c r="B1" s="74" t="s">
        <v>60</v>
      </c>
      <c r="D1" s="50"/>
      <c r="E1" s="1"/>
      <c r="F1" s="109" t="s">
        <v>83</v>
      </c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09"/>
    </row>
    <row r="2" spans="1:18" ht="25" x14ac:dyDescent="0.5">
      <c r="A2" s="28"/>
      <c r="B2" s="1"/>
      <c r="C2" s="26"/>
      <c r="D2" s="27"/>
      <c r="E2" s="1"/>
      <c r="F2" s="16"/>
      <c r="G2" s="16"/>
      <c r="H2" s="16"/>
      <c r="I2" s="1"/>
      <c r="J2" s="1"/>
      <c r="K2" s="1"/>
      <c r="L2" s="1"/>
      <c r="M2" s="1"/>
      <c r="N2" s="1"/>
      <c r="O2" s="1"/>
      <c r="P2" s="1"/>
      <c r="Q2" s="1"/>
    </row>
    <row r="3" spans="1:18" x14ac:dyDescent="0.25">
      <c r="A3" s="29"/>
      <c r="B3" s="1"/>
      <c r="C3" s="29"/>
      <c r="D3" s="30"/>
      <c r="E3" s="1"/>
      <c r="F3" s="1"/>
      <c r="G3" s="16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8" x14ac:dyDescent="0.25">
      <c r="A4" s="1"/>
      <c r="B4" s="1"/>
      <c r="C4" s="1"/>
      <c r="D4" s="16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8" x14ac:dyDescent="0.25">
      <c r="A5" s="1"/>
      <c r="B5" s="1"/>
      <c r="C5" s="1"/>
      <c r="D5" s="16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</row>
    <row r="6" spans="1:18" ht="13" x14ac:dyDescent="0.25">
      <c r="A6" s="2"/>
      <c r="B6" s="31"/>
      <c r="C6" s="110" t="s">
        <v>0</v>
      </c>
      <c r="D6" s="111"/>
      <c r="E6" s="32"/>
      <c r="F6" s="109" t="s">
        <v>83</v>
      </c>
      <c r="G6" s="109"/>
      <c r="H6" s="109"/>
      <c r="I6" s="109"/>
      <c r="J6" s="109"/>
      <c r="K6" s="109"/>
      <c r="L6" s="109"/>
      <c r="M6" s="109"/>
      <c r="N6" s="109"/>
      <c r="O6" s="109"/>
      <c r="P6" s="109"/>
      <c r="Q6" s="109"/>
    </row>
    <row r="7" spans="1:18" ht="13" x14ac:dyDescent="0.3">
      <c r="A7" s="4"/>
      <c r="B7" s="33"/>
      <c r="C7" s="3"/>
      <c r="D7" s="17"/>
      <c r="E7" s="34"/>
      <c r="F7" s="112" t="s">
        <v>1</v>
      </c>
      <c r="G7" s="113"/>
      <c r="H7" s="112" t="s">
        <v>2</v>
      </c>
      <c r="I7" s="113"/>
      <c r="J7" s="112" t="s">
        <v>3</v>
      </c>
      <c r="K7" s="113"/>
      <c r="L7" s="67" t="s">
        <v>79</v>
      </c>
      <c r="M7" s="68"/>
      <c r="N7" s="68"/>
      <c r="O7" s="68"/>
      <c r="P7" s="68"/>
      <c r="Q7" s="69"/>
    </row>
    <row r="8" spans="1:18" x14ac:dyDescent="0.25">
      <c r="A8" s="6"/>
      <c r="B8" s="35"/>
      <c r="C8" s="5" t="s">
        <v>4</v>
      </c>
      <c r="D8" s="5" t="s">
        <v>5</v>
      </c>
      <c r="E8" s="36"/>
      <c r="F8" s="5">
        <v>2024</v>
      </c>
      <c r="G8" s="70">
        <v>2023</v>
      </c>
      <c r="H8" s="5">
        <v>2024</v>
      </c>
      <c r="I8" s="70">
        <v>2023</v>
      </c>
      <c r="J8" s="5">
        <v>2024</v>
      </c>
      <c r="K8" s="70">
        <v>2023</v>
      </c>
      <c r="L8" s="5" t="s">
        <v>6</v>
      </c>
      <c r="M8" s="71" t="s">
        <v>2</v>
      </c>
      <c r="N8" s="71" t="s">
        <v>3</v>
      </c>
      <c r="O8" s="72" t="s">
        <v>7</v>
      </c>
      <c r="P8" s="72" t="s">
        <v>8</v>
      </c>
      <c r="Q8" s="73" t="s">
        <v>9</v>
      </c>
    </row>
    <row r="9" spans="1:18" x14ac:dyDescent="0.25">
      <c r="A9" s="37" t="s">
        <v>10</v>
      </c>
      <c r="B9" s="19" t="s">
        <v>10</v>
      </c>
      <c r="C9" s="38" t="s">
        <v>11</v>
      </c>
      <c r="D9" s="39" t="s">
        <v>12</v>
      </c>
      <c r="E9" s="19"/>
      <c r="F9" s="85">
        <v>61.188622229595303</v>
      </c>
      <c r="G9" s="86">
        <v>61.505889775054698</v>
      </c>
      <c r="H9" s="87">
        <v>156.61208828591501</v>
      </c>
      <c r="I9" s="88">
        <v>153.79801193923601</v>
      </c>
      <c r="J9" s="87">
        <v>95.8287790671491</v>
      </c>
      <c r="K9" s="88">
        <v>94.5948356995723</v>
      </c>
      <c r="L9" s="85">
        <v>-0.51583278710345304</v>
      </c>
      <c r="M9" s="86">
        <v>1.8297221863901001</v>
      </c>
      <c r="N9" s="86">
        <v>1.3044510923363399</v>
      </c>
      <c r="O9" s="86">
        <v>1.87622732457071</v>
      </c>
      <c r="P9" s="86">
        <v>0.56441373115305105</v>
      </c>
      <c r="Q9" s="86">
        <v>4.5669512969397003E-2</v>
      </c>
      <c r="R9" s="76"/>
    </row>
    <row r="10" spans="1:18" x14ac:dyDescent="0.25">
      <c r="A10" s="40"/>
      <c r="B10" s="19"/>
      <c r="C10" s="41"/>
      <c r="D10" s="42"/>
      <c r="E10" s="1"/>
      <c r="F10" s="77"/>
      <c r="G10" s="77"/>
      <c r="H10" s="77"/>
      <c r="I10" s="77"/>
      <c r="J10" s="77"/>
      <c r="K10" s="77"/>
      <c r="L10" s="77"/>
      <c r="M10" s="77"/>
      <c r="N10" s="77"/>
      <c r="O10" s="77"/>
      <c r="P10" s="77"/>
      <c r="Q10" s="77"/>
      <c r="R10" s="75"/>
    </row>
    <row r="11" spans="1:18" x14ac:dyDescent="0.25">
      <c r="A11" s="37" t="s">
        <v>13</v>
      </c>
      <c r="B11" s="19" t="s">
        <v>13</v>
      </c>
      <c r="C11" s="38" t="s">
        <v>11</v>
      </c>
      <c r="D11" s="39" t="s">
        <v>12</v>
      </c>
      <c r="E11" s="19"/>
      <c r="F11" s="85">
        <v>60.058680189192202</v>
      </c>
      <c r="G11" s="86">
        <v>59.893559213961403</v>
      </c>
      <c r="H11" s="87">
        <v>129.40057290198899</v>
      </c>
      <c r="I11" s="88">
        <v>125.326221316757</v>
      </c>
      <c r="J11" s="87">
        <v>77.716276242188599</v>
      </c>
      <c r="K11" s="88">
        <v>75.062334574972397</v>
      </c>
      <c r="L11" s="85">
        <v>0.27569070430590698</v>
      </c>
      <c r="M11" s="86">
        <v>3.25099691223808</v>
      </c>
      <c r="N11" s="86">
        <v>3.5356503128283001</v>
      </c>
      <c r="O11" s="86">
        <v>4.3512031913921696</v>
      </c>
      <c r="P11" s="86">
        <v>0.78770247359214596</v>
      </c>
      <c r="Q11" s="86">
        <v>1.06556480039533</v>
      </c>
      <c r="R11" s="76"/>
    </row>
    <row r="12" spans="1:18" x14ac:dyDescent="0.25">
      <c r="A12" s="40"/>
      <c r="B12" s="19"/>
      <c r="C12" s="41"/>
      <c r="D12" s="42"/>
      <c r="E12" s="1"/>
      <c r="F12" s="89"/>
      <c r="G12" s="89"/>
      <c r="H12" s="90"/>
      <c r="I12" s="90"/>
      <c r="J12" s="90"/>
      <c r="K12" s="90"/>
      <c r="L12" s="89"/>
      <c r="M12" s="89"/>
      <c r="N12" s="89"/>
      <c r="O12" s="89"/>
      <c r="P12" s="89"/>
      <c r="Q12" s="89"/>
      <c r="R12" s="75"/>
    </row>
    <row r="13" spans="1:18" ht="13" x14ac:dyDescent="0.3">
      <c r="A13" s="43" t="s">
        <v>14</v>
      </c>
      <c r="B13" s="19"/>
      <c r="C13" s="7"/>
      <c r="D13" s="18"/>
      <c r="E13" s="1"/>
      <c r="F13" s="91"/>
      <c r="G13" s="91"/>
      <c r="H13" s="92"/>
      <c r="I13" s="92"/>
      <c r="J13" s="92"/>
      <c r="K13" s="92"/>
      <c r="L13" s="91"/>
      <c r="M13" s="91"/>
      <c r="N13" s="91"/>
      <c r="O13" s="91"/>
      <c r="P13" s="91"/>
      <c r="Q13" s="91"/>
      <c r="R13" s="75"/>
    </row>
    <row r="14" spans="1:18" x14ac:dyDescent="0.25">
      <c r="A14" s="37" t="s">
        <v>15</v>
      </c>
      <c r="B14" s="19" t="s">
        <v>15</v>
      </c>
      <c r="C14" s="38" t="s">
        <v>11</v>
      </c>
      <c r="D14" s="39" t="s">
        <v>12</v>
      </c>
      <c r="E14" s="19"/>
      <c r="F14" s="85">
        <v>56.945623248804303</v>
      </c>
      <c r="G14" s="86">
        <v>58.033428289999797</v>
      </c>
      <c r="H14" s="87">
        <v>116.999155774616</v>
      </c>
      <c r="I14" s="88">
        <v>116.82489428065099</v>
      </c>
      <c r="J14" s="87">
        <v>66.625898451694496</v>
      </c>
      <c r="K14" s="88">
        <v>67.7974912472299</v>
      </c>
      <c r="L14" s="85">
        <v>-1.8744455966993201</v>
      </c>
      <c r="M14" s="86">
        <v>0.14916469219836201</v>
      </c>
      <c r="N14" s="86">
        <v>-1.7280769155057001</v>
      </c>
      <c r="O14" s="86">
        <v>-1.1575001539137999</v>
      </c>
      <c r="P14" s="86">
        <v>0.58061015159061702</v>
      </c>
      <c r="Q14" s="86">
        <v>-1.3047186665291799</v>
      </c>
      <c r="R14" s="76"/>
    </row>
    <row r="15" spans="1:18" x14ac:dyDescent="0.25">
      <c r="A15" s="44" t="s">
        <v>16</v>
      </c>
      <c r="B15" s="19" t="s">
        <v>48</v>
      </c>
      <c r="C15" s="45" t="s">
        <v>11</v>
      </c>
      <c r="D15" s="46" t="s">
        <v>12</v>
      </c>
      <c r="E15" s="19"/>
      <c r="F15" s="93">
        <v>61.631147711518899</v>
      </c>
      <c r="G15" s="94">
        <v>63.547378509591901</v>
      </c>
      <c r="H15" s="82">
        <v>115.108863460058</v>
      </c>
      <c r="I15" s="83">
        <v>109.59222480516701</v>
      </c>
      <c r="J15" s="82">
        <v>70.942913668119004</v>
      </c>
      <c r="K15" s="83">
        <v>69.642985914022802</v>
      </c>
      <c r="L15" s="93">
        <v>-3.0154364239963498</v>
      </c>
      <c r="M15" s="94">
        <v>5.0337865343074304</v>
      </c>
      <c r="N15" s="94">
        <v>1.8665594776493499</v>
      </c>
      <c r="O15" s="94">
        <v>3.0533399206860201</v>
      </c>
      <c r="P15" s="94">
        <v>1.1650343833366199</v>
      </c>
      <c r="Q15" s="94">
        <v>-1.8855329118069299</v>
      </c>
      <c r="R15" s="76"/>
    </row>
    <row r="16" spans="1:18" x14ac:dyDescent="0.25">
      <c r="A16" s="44" t="s">
        <v>17</v>
      </c>
      <c r="B16" s="19" t="s">
        <v>17</v>
      </c>
      <c r="C16" s="45" t="s">
        <v>11</v>
      </c>
      <c r="D16" s="46" t="s">
        <v>12</v>
      </c>
      <c r="E16" s="19"/>
      <c r="F16" s="95">
        <v>53.978921380585597</v>
      </c>
      <c r="G16" s="96">
        <v>53.478871006678801</v>
      </c>
      <c r="H16" s="97">
        <v>117.104299612213</v>
      </c>
      <c r="I16" s="98">
        <v>114.21033095250699</v>
      </c>
      <c r="J16" s="97">
        <v>63.211637820961997</v>
      </c>
      <c r="K16" s="98">
        <v>61.078395566392302</v>
      </c>
      <c r="L16" s="95">
        <v>0.93504287673594599</v>
      </c>
      <c r="M16" s="96">
        <v>2.5338939442435802</v>
      </c>
      <c r="N16" s="96">
        <v>3.4926298158092202</v>
      </c>
      <c r="O16" s="96">
        <v>3.7418485942995199</v>
      </c>
      <c r="P16" s="96">
        <v>0.24080823816521699</v>
      </c>
      <c r="Q16" s="96">
        <v>1.1781027751787201</v>
      </c>
      <c r="R16" s="76"/>
    </row>
    <row r="17" spans="1:18" x14ac:dyDescent="0.25">
      <c r="A17" s="44" t="s">
        <v>18</v>
      </c>
      <c r="B17" s="19" t="s">
        <v>18</v>
      </c>
      <c r="C17" s="45" t="s">
        <v>11</v>
      </c>
      <c r="D17" s="46" t="s">
        <v>12</v>
      </c>
      <c r="E17" s="19"/>
      <c r="F17" s="93">
        <v>67.221508589684206</v>
      </c>
      <c r="G17" s="94">
        <v>65.653037067601304</v>
      </c>
      <c r="H17" s="82">
        <v>189.52935004259601</v>
      </c>
      <c r="I17" s="83">
        <v>183.813890232955</v>
      </c>
      <c r="J17" s="82">
        <v>127.404488318856</v>
      </c>
      <c r="K17" s="83">
        <v>120.679401490042</v>
      </c>
      <c r="L17" s="93">
        <v>2.3890311737869299</v>
      </c>
      <c r="M17" s="94">
        <v>3.10937318305885</v>
      </c>
      <c r="N17" s="94">
        <v>5.5726882514984304</v>
      </c>
      <c r="O17" s="94">
        <v>6.5217427978575397</v>
      </c>
      <c r="P17" s="94">
        <v>0.89895839736338601</v>
      </c>
      <c r="Q17" s="94">
        <v>3.3094659675027001</v>
      </c>
      <c r="R17" s="76"/>
    </row>
    <row r="18" spans="1:18" x14ac:dyDescent="0.25">
      <c r="A18" s="40"/>
      <c r="B18" s="19"/>
      <c r="C18" s="41"/>
      <c r="D18" s="42"/>
      <c r="E18" s="1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77"/>
      <c r="R18" s="75"/>
    </row>
    <row r="19" spans="1:18" ht="13" x14ac:dyDescent="0.3">
      <c r="A19" s="43" t="s">
        <v>19</v>
      </c>
      <c r="B19" s="19"/>
      <c r="C19" s="7"/>
      <c r="D19" s="18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75"/>
    </row>
    <row r="20" spans="1:18" x14ac:dyDescent="0.25">
      <c r="A20" s="37" t="s">
        <v>20</v>
      </c>
      <c r="B20" s="19" t="s">
        <v>20</v>
      </c>
      <c r="C20" s="38" t="s">
        <v>11</v>
      </c>
      <c r="D20" s="39" t="s">
        <v>12</v>
      </c>
      <c r="E20" s="19"/>
      <c r="F20" s="85">
        <v>72.917256035478204</v>
      </c>
      <c r="G20" s="86">
        <v>70.662811327098794</v>
      </c>
      <c r="H20" s="87">
        <v>202.06526359933</v>
      </c>
      <c r="I20" s="88">
        <v>193.466945003505</v>
      </c>
      <c r="J20" s="87">
        <v>147.34044561748701</v>
      </c>
      <c r="K20" s="88">
        <v>136.709182328129</v>
      </c>
      <c r="L20" s="85">
        <v>3.1904260049088999</v>
      </c>
      <c r="M20" s="86">
        <v>4.44433471344081</v>
      </c>
      <c r="N20" s="86">
        <v>7.7765539287925201</v>
      </c>
      <c r="O20" s="86">
        <v>7.7896646073354701</v>
      </c>
      <c r="P20" s="86">
        <v>1.21646852353524E-2</v>
      </c>
      <c r="Q20" s="86">
        <v>3.2029787954254201</v>
      </c>
      <c r="R20" s="76"/>
    </row>
    <row r="21" spans="1:18" x14ac:dyDescent="0.25">
      <c r="A21" s="44" t="s">
        <v>21</v>
      </c>
      <c r="B21" s="19" t="s">
        <v>21</v>
      </c>
      <c r="C21" s="45" t="s">
        <v>11</v>
      </c>
      <c r="D21" s="46" t="s">
        <v>12</v>
      </c>
      <c r="E21" s="19"/>
      <c r="F21" s="93">
        <v>59.642340576316499</v>
      </c>
      <c r="G21" s="94">
        <v>60.582802530613499</v>
      </c>
      <c r="H21" s="82">
        <v>139.055273112104</v>
      </c>
      <c r="I21" s="83">
        <v>127.90127459524101</v>
      </c>
      <c r="J21" s="82">
        <v>82.935819578848694</v>
      </c>
      <c r="K21" s="83">
        <v>77.486176622173204</v>
      </c>
      <c r="L21" s="93">
        <v>-1.5523579547541799</v>
      </c>
      <c r="M21" s="94">
        <v>8.7207876169812302</v>
      </c>
      <c r="N21" s="94">
        <v>7.0330518219376197</v>
      </c>
      <c r="O21" s="94">
        <v>15.945056787812099</v>
      </c>
      <c r="P21" s="94">
        <v>8.3264046144369903</v>
      </c>
      <c r="Q21" s="94">
        <v>6.6447910553055696</v>
      </c>
      <c r="R21" s="76"/>
    </row>
    <row r="22" spans="1:18" x14ac:dyDescent="0.25">
      <c r="A22" s="44" t="s">
        <v>22</v>
      </c>
      <c r="B22" s="19" t="s">
        <v>22</v>
      </c>
      <c r="C22" s="45" t="s">
        <v>11</v>
      </c>
      <c r="D22" s="46" t="s">
        <v>12</v>
      </c>
      <c r="E22" s="19"/>
      <c r="F22" s="95">
        <v>66.391145565080095</v>
      </c>
      <c r="G22" s="96">
        <v>66.537557945131098</v>
      </c>
      <c r="H22" s="97">
        <v>160.26119496332001</v>
      </c>
      <c r="I22" s="98">
        <v>155.56906655369099</v>
      </c>
      <c r="J22" s="97">
        <v>106.399243232435</v>
      </c>
      <c r="K22" s="98">
        <v>103.511857802862</v>
      </c>
      <c r="L22" s="95">
        <v>-0.220044715454804</v>
      </c>
      <c r="M22" s="96">
        <v>3.0161062951478801</v>
      </c>
      <c r="N22" s="96">
        <v>2.7894247971781101</v>
      </c>
      <c r="O22" s="96">
        <v>2.88011270861108</v>
      </c>
      <c r="P22" s="96">
        <v>8.8226888721208402E-2</v>
      </c>
      <c r="Q22" s="96">
        <v>-0.132011965339837</v>
      </c>
      <c r="R22" s="76"/>
    </row>
    <row r="23" spans="1:18" x14ac:dyDescent="0.25">
      <c r="A23" s="44" t="s">
        <v>23</v>
      </c>
      <c r="B23" s="19" t="s">
        <v>23</v>
      </c>
      <c r="C23" s="45" t="s">
        <v>11</v>
      </c>
      <c r="D23" s="46" t="s">
        <v>12</v>
      </c>
      <c r="E23" s="19"/>
      <c r="F23" s="93">
        <v>67.041265455718303</v>
      </c>
      <c r="G23" s="94">
        <v>62.641846115233697</v>
      </c>
      <c r="H23" s="82">
        <v>161.28708141050799</v>
      </c>
      <c r="I23" s="83">
        <v>157.097643205276</v>
      </c>
      <c r="J23" s="82">
        <v>108.12890039419899</v>
      </c>
      <c r="K23" s="83">
        <v>98.408863907308501</v>
      </c>
      <c r="L23" s="93">
        <v>7.0231316816422602</v>
      </c>
      <c r="M23" s="94">
        <v>2.6667734281395599</v>
      </c>
      <c r="N23" s="94">
        <v>9.87719611929111</v>
      </c>
      <c r="O23" s="94">
        <v>10.523575099793501</v>
      </c>
      <c r="P23" s="94">
        <v>0.58827400346169501</v>
      </c>
      <c r="Q23" s="94">
        <v>7.6527209430159404</v>
      </c>
      <c r="R23" s="76"/>
    </row>
    <row r="24" spans="1:18" x14ac:dyDescent="0.25">
      <c r="A24" s="44" t="s">
        <v>24</v>
      </c>
      <c r="B24" s="19" t="s">
        <v>24</v>
      </c>
      <c r="C24" s="45" t="s">
        <v>11</v>
      </c>
      <c r="D24" s="46" t="s">
        <v>12</v>
      </c>
      <c r="E24" s="19"/>
      <c r="F24" s="95">
        <v>61.652334872319699</v>
      </c>
      <c r="G24" s="96">
        <v>63.013088674256302</v>
      </c>
      <c r="H24" s="97">
        <v>102.427567709649</v>
      </c>
      <c r="I24" s="98">
        <v>97.360792095742397</v>
      </c>
      <c r="J24" s="97">
        <v>63.148987045924898</v>
      </c>
      <c r="K24" s="98">
        <v>61.350042257248496</v>
      </c>
      <c r="L24" s="95">
        <v>-2.15947802363889</v>
      </c>
      <c r="M24" s="96">
        <v>5.2041232459614903</v>
      </c>
      <c r="N24" s="96">
        <v>2.9322633245029701</v>
      </c>
      <c r="O24" s="96">
        <v>2.753783629405</v>
      </c>
      <c r="P24" s="96">
        <v>-0.173395288642687</v>
      </c>
      <c r="Q24" s="96">
        <v>-2.3291288791293101</v>
      </c>
      <c r="R24" s="76"/>
    </row>
    <row r="25" spans="1:18" x14ac:dyDescent="0.25">
      <c r="A25" s="44" t="s">
        <v>25</v>
      </c>
      <c r="B25" s="19" t="s">
        <v>25</v>
      </c>
      <c r="C25" s="45" t="s">
        <v>11</v>
      </c>
      <c r="D25" s="46" t="s">
        <v>12</v>
      </c>
      <c r="E25" s="19"/>
      <c r="F25" s="93">
        <v>71.077029001621995</v>
      </c>
      <c r="G25" s="94">
        <v>66.742867696668299</v>
      </c>
      <c r="H25" s="82">
        <v>129.41798623693401</v>
      </c>
      <c r="I25" s="83">
        <v>126.479313147741</v>
      </c>
      <c r="J25" s="82">
        <v>91.986459610941196</v>
      </c>
      <c r="K25" s="83">
        <v>84.415920637852196</v>
      </c>
      <c r="L25" s="93">
        <v>6.49381942150199</v>
      </c>
      <c r="M25" s="94">
        <v>2.32344168865004</v>
      </c>
      <c r="N25" s="94">
        <v>8.9681412177768607</v>
      </c>
      <c r="O25" s="94">
        <v>8.9681412177768607</v>
      </c>
      <c r="P25" s="94">
        <v>0</v>
      </c>
      <c r="Q25" s="94">
        <v>6.49381942150199</v>
      </c>
      <c r="R25" s="76"/>
    </row>
    <row r="26" spans="1:18" x14ac:dyDescent="0.25">
      <c r="A26" s="44" t="s">
        <v>26</v>
      </c>
      <c r="B26" s="19" t="s">
        <v>26</v>
      </c>
      <c r="C26" s="45" t="s">
        <v>11</v>
      </c>
      <c r="D26" s="46" t="s">
        <v>12</v>
      </c>
      <c r="E26" s="19"/>
      <c r="F26" s="95">
        <v>44.450180915396302</v>
      </c>
      <c r="G26" s="96">
        <v>46.156777718838299</v>
      </c>
      <c r="H26" s="97">
        <v>134.054416684855</v>
      </c>
      <c r="I26" s="98">
        <v>139.51883574712099</v>
      </c>
      <c r="J26" s="97">
        <v>59.587430741497499</v>
      </c>
      <c r="K26" s="98">
        <v>64.397398891709898</v>
      </c>
      <c r="L26" s="95">
        <v>-3.6973915593450002</v>
      </c>
      <c r="M26" s="96">
        <v>-3.9166174466723001</v>
      </c>
      <c r="N26" s="96">
        <v>-7.46919632313221</v>
      </c>
      <c r="O26" s="96">
        <v>-8.3135421503831495</v>
      </c>
      <c r="P26" s="96">
        <v>-0.91250242481361099</v>
      </c>
      <c r="Q26" s="96">
        <v>-4.5761551965247396</v>
      </c>
      <c r="R26" s="76"/>
    </row>
    <row r="27" spans="1:18" x14ac:dyDescent="0.25">
      <c r="A27" s="44" t="s">
        <v>27</v>
      </c>
      <c r="B27" s="19" t="s">
        <v>27</v>
      </c>
      <c r="C27" s="45" t="s">
        <v>11</v>
      </c>
      <c r="D27" s="46" t="s">
        <v>12</v>
      </c>
      <c r="E27" s="19"/>
      <c r="F27" s="93">
        <v>55.495318276741301</v>
      </c>
      <c r="G27" s="94">
        <v>54.363667756670502</v>
      </c>
      <c r="H27" s="82">
        <v>132.56945556375399</v>
      </c>
      <c r="I27" s="83">
        <v>136.373746766208</v>
      </c>
      <c r="J27" s="82">
        <v>73.5698413028489</v>
      </c>
      <c r="K27" s="83">
        <v>74.137770599305</v>
      </c>
      <c r="L27" s="93">
        <v>2.0816301893684601</v>
      </c>
      <c r="M27" s="94">
        <v>-2.7896067187887001</v>
      </c>
      <c r="N27" s="94">
        <v>-0.76604582504320196</v>
      </c>
      <c r="O27" s="94">
        <v>0.31276123714097598</v>
      </c>
      <c r="P27" s="94">
        <v>1.08713501457592</v>
      </c>
      <c r="Q27" s="94">
        <v>3.1913953346069901</v>
      </c>
      <c r="R27" s="76"/>
    </row>
    <row r="28" spans="1:18" x14ac:dyDescent="0.25">
      <c r="A28" s="44" t="s">
        <v>28</v>
      </c>
      <c r="B28" s="19" t="s">
        <v>28</v>
      </c>
      <c r="C28" s="45" t="s">
        <v>11</v>
      </c>
      <c r="D28" s="46" t="s">
        <v>12</v>
      </c>
      <c r="E28" s="19"/>
      <c r="F28" s="95">
        <v>62.334524377611402</v>
      </c>
      <c r="G28" s="96">
        <v>66.786677725520903</v>
      </c>
      <c r="H28" s="97">
        <v>117.658578240273</v>
      </c>
      <c r="I28" s="98">
        <v>111.028372866456</v>
      </c>
      <c r="J28" s="97">
        <v>73.341915135534606</v>
      </c>
      <c r="K28" s="98">
        <v>74.152161570209898</v>
      </c>
      <c r="L28" s="95">
        <v>-6.6662297025866</v>
      </c>
      <c r="M28" s="96">
        <v>5.9716315772656596</v>
      </c>
      <c r="N28" s="96">
        <v>-1.0926808032536599</v>
      </c>
      <c r="O28" s="96">
        <v>-1.14480129466245</v>
      </c>
      <c r="P28" s="96">
        <v>-5.2696293694010098E-2</v>
      </c>
      <c r="Q28" s="96">
        <v>-6.71541314029822</v>
      </c>
      <c r="R28" s="76"/>
    </row>
    <row r="29" spans="1:18" x14ac:dyDescent="0.25">
      <c r="A29" s="44" t="s">
        <v>29</v>
      </c>
      <c r="B29" s="19" t="s">
        <v>29</v>
      </c>
      <c r="C29" s="45" t="s">
        <v>11</v>
      </c>
      <c r="D29" s="46" t="s">
        <v>12</v>
      </c>
      <c r="E29" s="19"/>
      <c r="F29" s="93">
        <v>61.419836053049302</v>
      </c>
      <c r="G29" s="94">
        <v>60.964801915458999</v>
      </c>
      <c r="H29" s="82">
        <v>95.389491576753699</v>
      </c>
      <c r="I29" s="83">
        <v>91.519455184635603</v>
      </c>
      <c r="J29" s="82">
        <v>58.588069338279404</v>
      </c>
      <c r="K29" s="83">
        <v>55.794654567420402</v>
      </c>
      <c r="L29" s="93">
        <v>0.74638828191601603</v>
      </c>
      <c r="M29" s="94">
        <v>4.2286488531979796</v>
      </c>
      <c r="N29" s="94">
        <v>5.0065992746376402</v>
      </c>
      <c r="O29" s="94">
        <v>6.1148681497325397</v>
      </c>
      <c r="P29" s="94">
        <v>1.0554278328700999</v>
      </c>
      <c r="Q29" s="94">
        <v>1.8096937044547301</v>
      </c>
      <c r="R29" s="76"/>
    </row>
    <row r="30" spans="1:18" x14ac:dyDescent="0.25">
      <c r="A30" s="44" t="s">
        <v>30</v>
      </c>
      <c r="B30" s="19" t="s">
        <v>30</v>
      </c>
      <c r="C30" s="45" t="s">
        <v>11</v>
      </c>
      <c r="D30" s="46" t="s">
        <v>12</v>
      </c>
      <c r="E30" s="19"/>
      <c r="F30" s="95">
        <v>65.860272303303205</v>
      </c>
      <c r="G30" s="96">
        <v>69.812981120031793</v>
      </c>
      <c r="H30" s="97">
        <v>96.982729033747404</v>
      </c>
      <c r="I30" s="98">
        <v>95.595000528383594</v>
      </c>
      <c r="J30" s="97">
        <v>63.873089428800803</v>
      </c>
      <c r="K30" s="98">
        <v>66.737719670574705</v>
      </c>
      <c r="L30" s="95">
        <v>-5.6618536457174198</v>
      </c>
      <c r="M30" s="96">
        <v>1.4516747713723099</v>
      </c>
      <c r="N30" s="96">
        <v>-4.2923705753119998</v>
      </c>
      <c r="O30" s="96">
        <v>-2.8219699706067498</v>
      </c>
      <c r="P30" s="96">
        <v>1.5363462803791399</v>
      </c>
      <c r="Q30" s="96">
        <v>-4.21249304322476</v>
      </c>
      <c r="R30" s="76"/>
    </row>
    <row r="31" spans="1:18" x14ac:dyDescent="0.25">
      <c r="A31" s="19" t="s">
        <v>64</v>
      </c>
      <c r="B31" s="19" t="s">
        <v>64</v>
      </c>
      <c r="C31" s="45" t="s">
        <v>11</v>
      </c>
      <c r="D31" s="46" t="s">
        <v>12</v>
      </c>
      <c r="E31" s="19"/>
      <c r="F31" s="93">
        <v>61.967741728277602</v>
      </c>
      <c r="G31" s="94">
        <v>59.618707485178</v>
      </c>
      <c r="H31" s="82">
        <v>181.62736334549501</v>
      </c>
      <c r="I31" s="83">
        <v>175.37480669432</v>
      </c>
      <c r="J31" s="82">
        <v>112.55037542581699</v>
      </c>
      <c r="K31" s="83">
        <v>104.556193005783</v>
      </c>
      <c r="L31" s="93">
        <v>3.9400958896730001</v>
      </c>
      <c r="M31" s="94">
        <v>3.5652536239562398</v>
      </c>
      <c r="N31" s="94">
        <v>7.6458239251231603</v>
      </c>
      <c r="O31" s="94">
        <v>7.6458239251231603</v>
      </c>
      <c r="P31" s="94">
        <v>0</v>
      </c>
      <c r="Q31" s="94">
        <v>3.9400958896730001</v>
      </c>
      <c r="R31" s="76"/>
    </row>
    <row r="32" spans="1:18" x14ac:dyDescent="0.25">
      <c r="A32" s="44" t="s">
        <v>31</v>
      </c>
      <c r="B32" s="19" t="s">
        <v>31</v>
      </c>
      <c r="C32" s="45" t="s">
        <v>11</v>
      </c>
      <c r="D32" s="46" t="s">
        <v>12</v>
      </c>
      <c r="E32" s="19"/>
      <c r="F32" s="95">
        <v>61.124461478656698</v>
      </c>
      <c r="G32" s="96">
        <v>64.221496822385404</v>
      </c>
      <c r="H32" s="97">
        <v>113.29661864066</v>
      </c>
      <c r="I32" s="98">
        <v>109.77592097245601</v>
      </c>
      <c r="J32" s="97">
        <v>69.251948017630994</v>
      </c>
      <c r="K32" s="98">
        <v>70.499739599070693</v>
      </c>
      <c r="L32" s="95">
        <v>-4.8224278426491196</v>
      </c>
      <c r="M32" s="96">
        <v>3.2071675072413002</v>
      </c>
      <c r="N32" s="96">
        <v>-1.76992367423742</v>
      </c>
      <c r="O32" s="96">
        <v>0.97029975693202697</v>
      </c>
      <c r="P32" s="96">
        <v>2.7895971719313102</v>
      </c>
      <c r="Q32" s="96">
        <v>-2.1673569814347702</v>
      </c>
      <c r="R32" s="76"/>
    </row>
    <row r="33" spans="1:18" x14ac:dyDescent="0.25">
      <c r="A33" s="44" t="s">
        <v>32</v>
      </c>
      <c r="B33" s="19" t="s">
        <v>32</v>
      </c>
      <c r="C33" s="45" t="s">
        <v>11</v>
      </c>
      <c r="D33" s="46" t="s">
        <v>12</v>
      </c>
      <c r="E33" s="19"/>
      <c r="F33" s="93">
        <v>58.354327263950204</v>
      </c>
      <c r="G33" s="94">
        <v>62.421744180784103</v>
      </c>
      <c r="H33" s="82">
        <v>96.190605082724701</v>
      </c>
      <c r="I33" s="83">
        <v>91.992091081775001</v>
      </c>
      <c r="J33" s="82">
        <v>56.131380487147098</v>
      </c>
      <c r="K33" s="83">
        <v>57.4230677616195</v>
      </c>
      <c r="L33" s="93">
        <v>-6.5160257378485298</v>
      </c>
      <c r="M33" s="94">
        <v>4.5639945255918404</v>
      </c>
      <c r="N33" s="94">
        <v>-2.2494222702182398</v>
      </c>
      <c r="O33" s="94">
        <v>-2.2494222702182398</v>
      </c>
      <c r="P33" s="94">
        <v>0</v>
      </c>
      <c r="Q33" s="94">
        <v>-6.5160257378485298</v>
      </c>
      <c r="R33" s="76"/>
    </row>
    <row r="34" spans="1:18" x14ac:dyDescent="0.25">
      <c r="A34" s="44" t="s">
        <v>33</v>
      </c>
      <c r="B34" s="19" t="s">
        <v>33</v>
      </c>
      <c r="C34" s="45" t="s">
        <v>11</v>
      </c>
      <c r="D34" s="46" t="s">
        <v>12</v>
      </c>
      <c r="E34" s="19"/>
      <c r="F34" s="95">
        <v>64.391524137765003</v>
      </c>
      <c r="G34" s="96">
        <v>65.511576202933995</v>
      </c>
      <c r="H34" s="97">
        <v>94.919664489814295</v>
      </c>
      <c r="I34" s="98">
        <v>89.297324528959393</v>
      </c>
      <c r="J34" s="97">
        <v>61.120218671444398</v>
      </c>
      <c r="K34" s="98">
        <v>58.500084805970502</v>
      </c>
      <c r="L34" s="95">
        <v>-1.7097009873482201</v>
      </c>
      <c r="M34" s="96">
        <v>6.29620203126193</v>
      </c>
      <c r="N34" s="96">
        <v>4.4788548156197798</v>
      </c>
      <c r="O34" s="96">
        <v>5.2131582727711399</v>
      </c>
      <c r="P34" s="96">
        <v>0.70282494811723195</v>
      </c>
      <c r="Q34" s="96">
        <v>-1.01889224430828</v>
      </c>
      <c r="R34" s="76"/>
    </row>
    <row r="35" spans="1:18" x14ac:dyDescent="0.25">
      <c r="A35" s="44" t="s">
        <v>17</v>
      </c>
      <c r="B35" s="44" t="s">
        <v>46</v>
      </c>
      <c r="C35" s="45" t="s">
        <v>11</v>
      </c>
      <c r="D35" s="46" t="s">
        <v>12</v>
      </c>
      <c r="E35" s="19"/>
      <c r="F35" s="93">
        <v>51.839453013293102</v>
      </c>
      <c r="G35" s="94">
        <v>50.7729497950058</v>
      </c>
      <c r="H35" s="82">
        <v>111.570534759534</v>
      </c>
      <c r="I35" s="83">
        <v>108.148012765874</v>
      </c>
      <c r="J35" s="82">
        <v>57.8375549433486</v>
      </c>
      <c r="K35" s="83">
        <v>54.909936225914102</v>
      </c>
      <c r="L35" s="93">
        <v>2.1005342856645401</v>
      </c>
      <c r="M35" s="94">
        <v>3.1646647091598599</v>
      </c>
      <c r="N35" s="94">
        <v>5.33167386206663</v>
      </c>
      <c r="O35" s="94">
        <v>4.7668290289261099</v>
      </c>
      <c r="P35" s="94">
        <v>-0.536253543146195</v>
      </c>
      <c r="Q35" s="94">
        <v>1.5530165529864699</v>
      </c>
      <c r="R35" s="76"/>
    </row>
    <row r="36" spans="1:18" x14ac:dyDescent="0.25">
      <c r="A36" s="44" t="s">
        <v>34</v>
      </c>
      <c r="B36" s="19" t="s">
        <v>34</v>
      </c>
      <c r="C36" s="45" t="s">
        <v>11</v>
      </c>
      <c r="D36" s="46" t="s">
        <v>12</v>
      </c>
      <c r="E36" s="19"/>
      <c r="F36" s="95">
        <v>58.772400237803403</v>
      </c>
      <c r="G36" s="96">
        <v>57.401892644907498</v>
      </c>
      <c r="H36" s="97">
        <v>107.208577273703</v>
      </c>
      <c r="I36" s="98">
        <v>106.721836354869</v>
      </c>
      <c r="J36" s="97">
        <v>63.009054124555597</v>
      </c>
      <c r="K36" s="98">
        <v>61.260353933095701</v>
      </c>
      <c r="L36" s="95">
        <v>2.3875651650965799</v>
      </c>
      <c r="M36" s="96">
        <v>0.45608371768984401</v>
      </c>
      <c r="N36" s="96">
        <v>2.8545381787536601</v>
      </c>
      <c r="O36" s="96">
        <v>2.9163471738532798</v>
      </c>
      <c r="P36" s="96">
        <v>6.0093600335067297E-2</v>
      </c>
      <c r="Q36" s="96">
        <v>2.4490935392997</v>
      </c>
      <c r="R36" s="76"/>
    </row>
    <row r="37" spans="1:18" x14ac:dyDescent="0.25">
      <c r="A37" s="44" t="s">
        <v>35</v>
      </c>
      <c r="B37" s="19" t="s">
        <v>35</v>
      </c>
      <c r="C37" s="45" t="s">
        <v>11</v>
      </c>
      <c r="D37" s="46" t="s">
        <v>12</v>
      </c>
      <c r="E37" s="19"/>
      <c r="F37" s="93">
        <v>62.748265793303297</v>
      </c>
      <c r="G37" s="94">
        <v>61.859412083437597</v>
      </c>
      <c r="H37" s="82">
        <v>165.84143702601699</v>
      </c>
      <c r="I37" s="83">
        <v>158.241282235819</v>
      </c>
      <c r="J37" s="82">
        <v>104.062625700518</v>
      </c>
      <c r="K37" s="83">
        <v>97.887126864370998</v>
      </c>
      <c r="L37" s="93">
        <v>1.436893238925</v>
      </c>
      <c r="M37" s="94">
        <v>4.8028900441236502</v>
      </c>
      <c r="N37" s="94">
        <v>6.3087956853656602</v>
      </c>
      <c r="O37" s="94">
        <v>7.1738479759081697</v>
      </c>
      <c r="P37" s="94">
        <v>0.81371657440531797</v>
      </c>
      <c r="Q37" s="94">
        <v>2.2623020517719601</v>
      </c>
      <c r="R37" s="76"/>
    </row>
    <row r="38" spans="1:18" x14ac:dyDescent="0.25">
      <c r="A38" s="44" t="s">
        <v>36</v>
      </c>
      <c r="B38" s="19" t="s">
        <v>47</v>
      </c>
      <c r="C38" s="45" t="s">
        <v>11</v>
      </c>
      <c r="D38" s="46" t="s">
        <v>12</v>
      </c>
      <c r="E38" s="19"/>
      <c r="F38" s="95">
        <v>52.3801722776414</v>
      </c>
      <c r="G38" s="96">
        <v>54.463262434988003</v>
      </c>
      <c r="H38" s="97">
        <v>103.18189477193199</v>
      </c>
      <c r="I38" s="98">
        <v>101.764380013248</v>
      </c>
      <c r="J38" s="97">
        <v>54.046854240872797</v>
      </c>
      <c r="K38" s="98">
        <v>55.424201351954103</v>
      </c>
      <c r="L38" s="95">
        <v>-3.8247619848941898</v>
      </c>
      <c r="M38" s="96">
        <v>1.39293803833815</v>
      </c>
      <c r="N38" s="96">
        <v>-2.4851005111195299</v>
      </c>
      <c r="O38" s="96">
        <v>-2.5428443450137599</v>
      </c>
      <c r="P38" s="96">
        <v>-5.9215396002960698E-2</v>
      </c>
      <c r="Q38" s="96">
        <v>-3.8817125329416302</v>
      </c>
      <c r="R38" s="76"/>
    </row>
    <row r="39" spans="1:18" x14ac:dyDescent="0.25">
      <c r="A39" s="44" t="s">
        <v>37</v>
      </c>
      <c r="B39" s="19" t="s">
        <v>37</v>
      </c>
      <c r="C39" s="45" t="s">
        <v>11</v>
      </c>
      <c r="D39" s="46" t="s">
        <v>12</v>
      </c>
      <c r="E39" s="19"/>
      <c r="F39" s="93">
        <v>51.105882633958103</v>
      </c>
      <c r="G39" s="94">
        <v>53.946694219359699</v>
      </c>
      <c r="H39" s="82">
        <v>104.790589941272</v>
      </c>
      <c r="I39" s="83">
        <v>104.583091722985</v>
      </c>
      <c r="J39" s="82">
        <v>53.554155906818899</v>
      </c>
      <c r="K39" s="83">
        <v>56.419120696951303</v>
      </c>
      <c r="L39" s="93">
        <v>-5.2659604569099603</v>
      </c>
      <c r="M39" s="94">
        <v>0.19840512923144801</v>
      </c>
      <c r="N39" s="94">
        <v>-5.0780032633283296</v>
      </c>
      <c r="O39" s="94">
        <v>-4.1791842245180701</v>
      </c>
      <c r="P39" s="94">
        <v>0.94690279356819795</v>
      </c>
      <c r="Q39" s="94">
        <v>-4.3689211900164402</v>
      </c>
      <c r="R39" s="76"/>
    </row>
    <row r="40" spans="1:18" x14ac:dyDescent="0.25">
      <c r="A40" s="44" t="s">
        <v>38</v>
      </c>
      <c r="B40" s="19" t="s">
        <v>38</v>
      </c>
      <c r="C40" s="45" t="s">
        <v>11</v>
      </c>
      <c r="D40" s="46" t="s">
        <v>12</v>
      </c>
      <c r="E40" s="19"/>
      <c r="F40" s="95">
        <v>51.561842456443003</v>
      </c>
      <c r="G40" s="96">
        <v>51.065663458972601</v>
      </c>
      <c r="H40" s="97">
        <v>111.739510664268</v>
      </c>
      <c r="I40" s="98">
        <v>110.48268471360601</v>
      </c>
      <c r="J40" s="97">
        <v>57.614950450310602</v>
      </c>
      <c r="K40" s="98">
        <v>56.418715956288104</v>
      </c>
      <c r="L40" s="95">
        <v>0.97164897870971201</v>
      </c>
      <c r="M40" s="96">
        <v>1.13757730808223</v>
      </c>
      <c r="N40" s="96">
        <v>2.1202795450879601</v>
      </c>
      <c r="O40" s="96">
        <v>5.0322984048478396</v>
      </c>
      <c r="P40" s="96">
        <v>2.8515578617018602</v>
      </c>
      <c r="Q40" s="96">
        <v>3.85091397325212</v>
      </c>
      <c r="R40" s="76"/>
    </row>
    <row r="41" spans="1:18" x14ac:dyDescent="0.25">
      <c r="A41" s="44" t="s">
        <v>39</v>
      </c>
      <c r="B41" s="19" t="s">
        <v>39</v>
      </c>
      <c r="C41" s="45" t="s">
        <v>11</v>
      </c>
      <c r="D41" s="46" t="s">
        <v>12</v>
      </c>
      <c r="E41" s="19"/>
      <c r="F41" s="93">
        <v>56.286316003146297</v>
      </c>
      <c r="G41" s="94">
        <v>55.475665223193602</v>
      </c>
      <c r="H41" s="82">
        <v>121.754041570872</v>
      </c>
      <c r="I41" s="83">
        <v>118.80349040963399</v>
      </c>
      <c r="J41" s="82">
        <v>68.530864585183394</v>
      </c>
      <c r="K41" s="83">
        <v>65.907026613117694</v>
      </c>
      <c r="L41" s="93">
        <v>1.46127275209994</v>
      </c>
      <c r="M41" s="94">
        <v>2.48355595535496</v>
      </c>
      <c r="N41" s="94">
        <v>3.9811202339136602</v>
      </c>
      <c r="O41" s="94">
        <v>3.0250065563117001</v>
      </c>
      <c r="P41" s="94">
        <v>-0.91950699843501504</v>
      </c>
      <c r="Q41" s="94">
        <v>0.52832924844314699</v>
      </c>
      <c r="R41" s="76"/>
    </row>
    <row r="42" spans="1:18" x14ac:dyDescent="0.25">
      <c r="B42" s="19"/>
      <c r="C42" s="45"/>
      <c r="D42" s="46"/>
      <c r="F42" s="78"/>
      <c r="G42" s="79"/>
      <c r="H42" s="80"/>
      <c r="I42" s="81"/>
      <c r="J42" s="80"/>
      <c r="K42" s="81"/>
      <c r="L42" s="78"/>
      <c r="M42" s="79"/>
      <c r="N42" s="79"/>
      <c r="O42" s="79"/>
      <c r="P42" s="79"/>
      <c r="Q42" s="79"/>
    </row>
    <row r="43" spans="1:18" x14ac:dyDescent="0.25">
      <c r="B43" s="19"/>
      <c r="C43" s="45"/>
      <c r="D43" s="46"/>
    </row>
    <row r="44" spans="1:18" x14ac:dyDescent="0.25">
      <c r="A44" s="37" t="s">
        <v>50</v>
      </c>
      <c r="B44" s="19" t="s">
        <v>50</v>
      </c>
      <c r="C44" s="45" t="s">
        <v>11</v>
      </c>
      <c r="D44" s="46" t="s">
        <v>12</v>
      </c>
      <c r="F44" s="85">
        <v>60.474159372192602</v>
      </c>
      <c r="G44" s="86">
        <v>61.591480937745601</v>
      </c>
      <c r="H44" s="87">
        <v>123.44061319086499</v>
      </c>
      <c r="I44" s="88">
        <v>117.41433176498199</v>
      </c>
      <c r="J44" s="87">
        <v>74.649673151056007</v>
      </c>
      <c r="K44" s="88">
        <v>72.317225767210502</v>
      </c>
      <c r="L44" s="85">
        <v>-1.81408459179985</v>
      </c>
      <c r="M44" s="86">
        <v>5.1324922054197897</v>
      </c>
      <c r="N44" s="86">
        <v>3.2252998633460899</v>
      </c>
      <c r="O44" s="86">
        <v>4.0816720178046397</v>
      </c>
      <c r="P44" s="86">
        <v>0.82961459602660004</v>
      </c>
      <c r="Q44" s="86">
        <v>-0.999519906331091</v>
      </c>
    </row>
    <row r="45" spans="1:18" x14ac:dyDescent="0.25">
      <c r="A45" s="44" t="s">
        <v>51</v>
      </c>
      <c r="B45" s="19" t="s">
        <v>51</v>
      </c>
      <c r="C45" s="45" t="s">
        <v>11</v>
      </c>
      <c r="D45" s="46" t="s">
        <v>12</v>
      </c>
      <c r="F45" s="93">
        <v>56.295462990771199</v>
      </c>
      <c r="G45" s="94">
        <v>54.371319056660397</v>
      </c>
      <c r="H45" s="82">
        <v>108.25261571708801</v>
      </c>
      <c r="I45" s="83">
        <v>108.28696066958101</v>
      </c>
      <c r="J45" s="82">
        <v>60.941311217555501</v>
      </c>
      <c r="K45" s="83">
        <v>58.877048882418499</v>
      </c>
      <c r="L45" s="93">
        <v>3.5388950783144302</v>
      </c>
      <c r="M45" s="94">
        <v>-3.1716609534762498E-2</v>
      </c>
      <c r="N45" s="94">
        <v>3.5060560512458401</v>
      </c>
      <c r="O45" s="94">
        <v>3.5060560512458401</v>
      </c>
      <c r="P45" s="94">
        <v>0</v>
      </c>
      <c r="Q45" s="94">
        <v>3.5388950783144302</v>
      </c>
    </row>
    <row r="46" spans="1:18" x14ac:dyDescent="0.25">
      <c r="A46" s="44" t="s">
        <v>52</v>
      </c>
      <c r="B46" s="19" t="s">
        <v>52</v>
      </c>
      <c r="C46" s="45" t="s">
        <v>11</v>
      </c>
      <c r="D46" s="46" t="s">
        <v>12</v>
      </c>
      <c r="F46" s="95">
        <v>50.904445348889702</v>
      </c>
      <c r="G46" s="96">
        <v>49.797404241848596</v>
      </c>
      <c r="H46" s="97">
        <v>106.36255541242799</v>
      </c>
      <c r="I46" s="98">
        <v>113.980505008309</v>
      </c>
      <c r="J46" s="97">
        <v>54.143268891602197</v>
      </c>
      <c r="K46" s="98">
        <v>56.759332835888301</v>
      </c>
      <c r="L46" s="95">
        <v>2.2230899861056801</v>
      </c>
      <c r="M46" s="96">
        <v>-6.6835548722350397</v>
      </c>
      <c r="N46" s="96">
        <v>-4.6090463252098903</v>
      </c>
      <c r="O46" s="96">
        <v>-4.6090463252098903</v>
      </c>
      <c r="P46" s="96">
        <v>0</v>
      </c>
      <c r="Q46" s="96">
        <v>2.2230899861056801</v>
      </c>
    </row>
    <row r="47" spans="1:18" x14ac:dyDescent="0.25">
      <c r="A47" s="44" t="s">
        <v>53</v>
      </c>
      <c r="B47" s="19" t="s">
        <v>53</v>
      </c>
      <c r="C47" s="45" t="s">
        <v>11</v>
      </c>
      <c r="D47" s="46" t="s">
        <v>12</v>
      </c>
      <c r="F47" s="93">
        <v>56.8824809575625</v>
      </c>
      <c r="G47" s="94">
        <v>57.964090718185602</v>
      </c>
      <c r="H47" s="82">
        <v>116.648798759564</v>
      </c>
      <c r="I47" s="83">
        <v>116.57115626181</v>
      </c>
      <c r="J47" s="82">
        <v>66.3527307416349</v>
      </c>
      <c r="K47" s="83">
        <v>67.569410766833499</v>
      </c>
      <c r="L47" s="93">
        <v>-1.8659997029569899</v>
      </c>
      <c r="M47" s="94">
        <v>6.6605239447359604E-2</v>
      </c>
      <c r="N47" s="94">
        <v>-1.80063731707987</v>
      </c>
      <c r="O47" s="94">
        <v>-1.23196882419743</v>
      </c>
      <c r="P47" s="94">
        <v>0.57909590993847804</v>
      </c>
      <c r="Q47" s="94">
        <v>-1.2977097209777999</v>
      </c>
    </row>
    <row r="48" spans="1:18" x14ac:dyDescent="0.25">
      <c r="A48" s="44" t="s">
        <v>54</v>
      </c>
      <c r="B48" s="19" t="s">
        <v>54</v>
      </c>
      <c r="C48" s="45" t="s">
        <v>11</v>
      </c>
      <c r="D48" s="46" t="s">
        <v>12</v>
      </c>
      <c r="F48" s="95">
        <v>67.112596337578907</v>
      </c>
      <c r="G48" s="96">
        <v>65.423803148309204</v>
      </c>
      <c r="H48" s="97">
        <v>151.52034803812401</v>
      </c>
      <c r="I48" s="98">
        <v>145.485939850813</v>
      </c>
      <c r="J48" s="97">
        <v>101.68923954812099</v>
      </c>
      <c r="K48" s="98">
        <v>95.182434896463903</v>
      </c>
      <c r="L48" s="95">
        <v>2.5813130817866101</v>
      </c>
      <c r="M48" s="96">
        <v>4.1477603907969902</v>
      </c>
      <c r="N48" s="96">
        <v>6.83614015415242</v>
      </c>
      <c r="O48" s="96">
        <v>8.1948997654182598</v>
      </c>
      <c r="P48" s="96">
        <v>1.2718164558409699</v>
      </c>
      <c r="Q48" s="96">
        <v>3.8859591021785298</v>
      </c>
    </row>
    <row r="49" spans="1:17" x14ac:dyDescent="0.25">
      <c r="A49" s="44" t="s">
        <v>55</v>
      </c>
      <c r="B49" s="19" t="s">
        <v>55</v>
      </c>
      <c r="C49" s="45" t="s">
        <v>11</v>
      </c>
      <c r="D49" s="46" t="s">
        <v>12</v>
      </c>
      <c r="F49" s="93">
        <v>51.781558336389701</v>
      </c>
      <c r="G49" s="94">
        <v>52.593195767278502</v>
      </c>
      <c r="H49" s="82">
        <v>103.86815800560299</v>
      </c>
      <c r="I49" s="83">
        <v>104.16377987756201</v>
      </c>
      <c r="J49" s="82">
        <v>53.784550830604999</v>
      </c>
      <c r="K49" s="83">
        <v>54.783060669603302</v>
      </c>
      <c r="L49" s="93">
        <v>-1.5432365709060401</v>
      </c>
      <c r="M49" s="94">
        <v>-0.28380486221422102</v>
      </c>
      <c r="N49" s="94">
        <v>-1.82266165269657</v>
      </c>
      <c r="O49" s="94">
        <v>-2.1595585013223602</v>
      </c>
      <c r="P49" s="94">
        <v>-0.343151336445913</v>
      </c>
      <c r="Q49" s="94">
        <v>-1.88109227043437</v>
      </c>
    </row>
    <row r="50" spans="1:17" x14ac:dyDescent="0.25">
      <c r="A50" s="44" t="s">
        <v>56</v>
      </c>
      <c r="B50" s="19" t="s">
        <v>56</v>
      </c>
      <c r="C50" s="45" t="s">
        <v>11</v>
      </c>
      <c r="D50" s="46" t="s">
        <v>12</v>
      </c>
      <c r="F50" s="95">
        <v>57.443341446754999</v>
      </c>
      <c r="G50" s="96">
        <v>56.435154655607199</v>
      </c>
      <c r="H50" s="97">
        <v>106.38050124948499</v>
      </c>
      <c r="I50" s="98">
        <v>101.29457225529499</v>
      </c>
      <c r="J50" s="97">
        <v>61.1085145655112</v>
      </c>
      <c r="K50" s="98">
        <v>57.165748510011902</v>
      </c>
      <c r="L50" s="95">
        <v>1.7864517202091901</v>
      </c>
      <c r="M50" s="96">
        <v>5.0209294347690197</v>
      </c>
      <c r="N50" s="96">
        <v>6.8970776352361396</v>
      </c>
      <c r="O50" s="96">
        <v>5.8933170529451502</v>
      </c>
      <c r="P50" s="96">
        <v>-0.93899721535523695</v>
      </c>
      <c r="Q50" s="96">
        <v>0.83067977294752804</v>
      </c>
    </row>
    <row r="51" spans="1:17" x14ac:dyDescent="0.25">
      <c r="A51" s="44" t="s">
        <v>57</v>
      </c>
      <c r="B51" s="19" t="s">
        <v>57</v>
      </c>
      <c r="C51" s="45" t="s">
        <v>11</v>
      </c>
      <c r="D51" s="46" t="s">
        <v>12</v>
      </c>
      <c r="F51" s="93">
        <v>50.731817902026897</v>
      </c>
      <c r="G51" s="94">
        <v>50.206593922828802</v>
      </c>
      <c r="H51" s="82">
        <v>113.86491589600899</v>
      </c>
      <c r="I51" s="83">
        <v>113.162911081305</v>
      </c>
      <c r="J51" s="82">
        <v>57.765741786659497</v>
      </c>
      <c r="K51" s="83">
        <v>56.815243237842999</v>
      </c>
      <c r="L51" s="93">
        <v>1.0461254950004</v>
      </c>
      <c r="M51" s="94">
        <v>0.62034884751182395</v>
      </c>
      <c r="N51" s="94">
        <v>1.67296396996398</v>
      </c>
      <c r="O51" s="94">
        <v>3.2930408033713601</v>
      </c>
      <c r="P51" s="94">
        <v>1.59341949929381</v>
      </c>
      <c r="Q51" s="94">
        <v>2.6562141619186299</v>
      </c>
    </row>
    <row r="52" spans="1:17" x14ac:dyDescent="0.25">
      <c r="A52" s="44" t="s">
        <v>58</v>
      </c>
      <c r="B52" s="19" t="s">
        <v>58</v>
      </c>
      <c r="C52" s="45" t="s">
        <v>11</v>
      </c>
      <c r="D52" s="46" t="s">
        <v>12</v>
      </c>
      <c r="F52" s="95">
        <v>48.5541593180482</v>
      </c>
      <c r="G52" s="96">
        <v>49.716655735539</v>
      </c>
      <c r="H52" s="97">
        <v>88.302206950697993</v>
      </c>
      <c r="I52" s="98">
        <v>86.386003834253899</v>
      </c>
      <c r="J52" s="97">
        <v>42.874394244194498</v>
      </c>
      <c r="K52" s="98">
        <v>42.948232129965596</v>
      </c>
      <c r="L52" s="95">
        <v>-2.3382433920627999</v>
      </c>
      <c r="M52" s="96">
        <v>2.2181870110819299</v>
      </c>
      <c r="N52" s="96">
        <v>-0.171922992191087</v>
      </c>
      <c r="O52" s="96">
        <v>2.5577307486621601</v>
      </c>
      <c r="P52" s="96">
        <v>2.7343547253141298</v>
      </c>
      <c r="Q52" s="96">
        <v>0.33217546457111402</v>
      </c>
    </row>
    <row r="53" spans="1:17" x14ac:dyDescent="0.25">
      <c r="A53" s="44" t="s">
        <v>59</v>
      </c>
      <c r="B53" s="19" t="s">
        <v>59</v>
      </c>
      <c r="C53" s="45" t="s">
        <v>11</v>
      </c>
      <c r="D53" s="46" t="s">
        <v>12</v>
      </c>
      <c r="F53" s="93">
        <v>55.287879512663601</v>
      </c>
      <c r="G53" s="94">
        <v>53.488220130191003</v>
      </c>
      <c r="H53" s="82">
        <v>117.637969810717</v>
      </c>
      <c r="I53" s="83">
        <v>112.91288999965499</v>
      </c>
      <c r="J53" s="82">
        <v>65.039539010093307</v>
      </c>
      <c r="K53" s="83">
        <v>60.3950951583764</v>
      </c>
      <c r="L53" s="93">
        <v>3.36459014357209</v>
      </c>
      <c r="M53" s="94">
        <v>4.1847124903777697</v>
      </c>
      <c r="N53" s="94">
        <v>7.6901010579379498</v>
      </c>
      <c r="O53" s="94">
        <v>7.7391611624917704</v>
      </c>
      <c r="P53" s="94">
        <v>4.5556744837132297E-2</v>
      </c>
      <c r="Q53" s="94">
        <v>3.4116796861557499</v>
      </c>
    </row>
    <row r="54" spans="1:17" x14ac:dyDescent="0.25">
      <c r="A54" s="84" t="s">
        <v>66</v>
      </c>
      <c r="B54" s="19" t="s">
        <v>72</v>
      </c>
      <c r="C54" s="45" t="s">
        <v>11</v>
      </c>
      <c r="D54" s="46" t="s">
        <v>12</v>
      </c>
      <c r="F54" s="95">
        <v>55.283109091206299</v>
      </c>
      <c r="G54" s="96">
        <v>54.281811429074999</v>
      </c>
      <c r="H54" s="97">
        <v>299.72764679572202</v>
      </c>
      <c r="I54" s="98">
        <v>296.209521711062</v>
      </c>
      <c r="J54" s="97">
        <v>165.698761954584</v>
      </c>
      <c r="K54" s="98">
        <v>160.787894010164</v>
      </c>
      <c r="L54" s="95">
        <v>1.84462831244975</v>
      </c>
      <c r="M54" s="96">
        <v>1.18771505532198</v>
      </c>
      <c r="N54" s="96">
        <v>3.0542522959534399</v>
      </c>
      <c r="O54" s="96">
        <v>5.8173640809809299</v>
      </c>
      <c r="P54" s="96">
        <v>2.6812205449730699</v>
      </c>
      <c r="Q54" s="96">
        <v>4.5753074107146299</v>
      </c>
    </row>
    <row r="55" spans="1:17" x14ac:dyDescent="0.25">
      <c r="A55" s="19" t="s">
        <v>67</v>
      </c>
      <c r="B55" t="s">
        <v>73</v>
      </c>
      <c r="C55" s="45" t="s">
        <v>11</v>
      </c>
      <c r="D55" s="46" t="s">
        <v>12</v>
      </c>
      <c r="F55" s="93">
        <v>66.901240502322807</v>
      </c>
      <c r="G55" s="94">
        <v>64.229912798267307</v>
      </c>
      <c r="H55" s="82">
        <v>192.53692137840201</v>
      </c>
      <c r="I55" s="83">
        <v>184.94519206839701</v>
      </c>
      <c r="J55" s="82">
        <v>128.80958882713301</v>
      </c>
      <c r="K55" s="83">
        <v>118.79013559012</v>
      </c>
      <c r="L55" s="93">
        <v>4.1590087665936997</v>
      </c>
      <c r="M55" s="94">
        <v>4.1048535650480797</v>
      </c>
      <c r="N55" s="94">
        <v>8.4345835512679699</v>
      </c>
      <c r="O55" s="94">
        <v>11.235779875964299</v>
      </c>
      <c r="P55" s="94">
        <v>2.5833052822782898</v>
      </c>
      <c r="Q55" s="94">
        <v>6.8497539420298299</v>
      </c>
    </row>
    <row r="56" spans="1:17" x14ac:dyDescent="0.25">
      <c r="A56" s="84" t="s">
        <v>68</v>
      </c>
      <c r="B56" t="s">
        <v>74</v>
      </c>
      <c r="C56" s="45" t="s">
        <v>11</v>
      </c>
      <c r="D56" s="46" t="s">
        <v>12</v>
      </c>
      <c r="F56" s="95">
        <v>64.419025621574093</v>
      </c>
      <c r="G56" s="96">
        <v>65.1391335645081</v>
      </c>
      <c r="H56" s="97">
        <v>147.88319628757199</v>
      </c>
      <c r="I56" s="98">
        <v>144.340640583154</v>
      </c>
      <c r="J56" s="97">
        <v>95.264914106493805</v>
      </c>
      <c r="K56" s="98">
        <v>94.022242657327993</v>
      </c>
      <c r="L56" s="95">
        <v>-1.1054920499071399</v>
      </c>
      <c r="M56" s="96">
        <v>2.4543023296174198</v>
      </c>
      <c r="N56" s="96">
        <v>1.3216781625756699</v>
      </c>
      <c r="O56" s="96">
        <v>1.5255521282573901</v>
      </c>
      <c r="P56" s="96">
        <v>0.20121455682424699</v>
      </c>
      <c r="Q56" s="96">
        <v>-0.90650190401184405</v>
      </c>
    </row>
    <row r="57" spans="1:17" x14ac:dyDescent="0.25">
      <c r="A57" s="19" t="s">
        <v>69</v>
      </c>
      <c r="B57" t="s">
        <v>75</v>
      </c>
      <c r="C57" s="45" t="s">
        <v>11</v>
      </c>
      <c r="D57" s="46" t="s">
        <v>12</v>
      </c>
      <c r="F57" s="93">
        <v>62.440338371601101</v>
      </c>
      <c r="G57" s="94">
        <v>62.340235107367498</v>
      </c>
      <c r="H57" s="82">
        <v>120.702895964482</v>
      </c>
      <c r="I57" s="83">
        <v>117.65742791217301</v>
      </c>
      <c r="J57" s="82">
        <v>75.367296664544696</v>
      </c>
      <c r="K57" s="83">
        <v>73.347917181730594</v>
      </c>
      <c r="L57" s="93">
        <v>0.160575692506089</v>
      </c>
      <c r="M57" s="94">
        <v>2.58841970825863</v>
      </c>
      <c r="N57" s="94">
        <v>2.7531517736362199</v>
      </c>
      <c r="O57" s="94">
        <v>4.0985329847892702</v>
      </c>
      <c r="P57" s="94">
        <v>1.30933327876589</v>
      </c>
      <c r="Q57" s="94">
        <v>1.47201144225157</v>
      </c>
    </row>
    <row r="58" spans="1:17" x14ac:dyDescent="0.25">
      <c r="A58" s="84" t="s">
        <v>70</v>
      </c>
      <c r="B58" t="s">
        <v>76</v>
      </c>
      <c r="C58" s="45" t="s">
        <v>11</v>
      </c>
      <c r="D58" s="46" t="s">
        <v>12</v>
      </c>
      <c r="F58" s="95">
        <v>57.852634759146099</v>
      </c>
      <c r="G58" s="96">
        <v>56.486243986350502</v>
      </c>
      <c r="H58" s="97">
        <v>86.370445740445305</v>
      </c>
      <c r="I58" s="98">
        <v>87.169516814232693</v>
      </c>
      <c r="J58" s="97">
        <v>49.967578514066297</v>
      </c>
      <c r="K58" s="98">
        <v>49.238785949410399</v>
      </c>
      <c r="L58" s="95">
        <v>2.4189796955268399</v>
      </c>
      <c r="M58" s="96">
        <v>-0.91668636352587096</v>
      </c>
      <c r="N58" s="96">
        <v>1.48011887499561</v>
      </c>
      <c r="O58" s="96">
        <v>0.66515356061199105</v>
      </c>
      <c r="P58" s="96">
        <v>-0.80307879357877998</v>
      </c>
      <c r="Q58" s="96">
        <v>1.59647458899231</v>
      </c>
    </row>
    <row r="59" spans="1:17" x14ac:dyDescent="0.25">
      <c r="A59" s="19" t="s">
        <v>71</v>
      </c>
      <c r="B59" t="s">
        <v>77</v>
      </c>
      <c r="C59" s="45" t="s">
        <v>11</v>
      </c>
      <c r="D59" s="46" t="s">
        <v>12</v>
      </c>
      <c r="F59" s="93">
        <v>49.554208074958197</v>
      </c>
      <c r="G59" s="94">
        <v>51.343335780540897</v>
      </c>
      <c r="H59" s="82">
        <v>66.072229666921899</v>
      </c>
      <c r="I59" s="83">
        <v>65.858547398547998</v>
      </c>
      <c r="J59" s="82">
        <v>32.741570168910798</v>
      </c>
      <c r="K59" s="83">
        <v>33.813975131023199</v>
      </c>
      <c r="L59" s="93">
        <v>-3.4846347211058699</v>
      </c>
      <c r="M59" s="94">
        <v>0.32445639452195202</v>
      </c>
      <c r="N59" s="94">
        <v>-3.17148444676228</v>
      </c>
      <c r="O59" s="94">
        <v>-2.9479534952597</v>
      </c>
      <c r="P59" s="94">
        <v>0.23085239944598501</v>
      </c>
      <c r="Q59" s="94">
        <v>-3.2618266845254902</v>
      </c>
    </row>
  </sheetData>
  <sheetProtection selectLockedCells="1" selectUnlockedCells="1"/>
  <mergeCells count="6">
    <mergeCell ref="F1:Q1"/>
    <mergeCell ref="C6:D6"/>
    <mergeCell ref="F6:Q6"/>
    <mergeCell ref="F7:G7"/>
    <mergeCell ref="H7:I7"/>
    <mergeCell ref="J7:K7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7" tint="0.79998168889431442"/>
    <outlinePr summaryBelow="0" summaryRight="0"/>
    <pageSetUpPr autoPageBreaks="0" fitToPage="1"/>
  </sheetPr>
  <dimension ref="A1:AX100"/>
  <sheetViews>
    <sheetView showGridLines="0" topLeftCell="A6" zoomScaleNormal="100" zoomScaleSheetLayoutView="100" workbookViewId="0">
      <selection activeCell="H8" sqref="H8"/>
    </sheetView>
  </sheetViews>
  <sheetFormatPr defaultRowHeight="12.5" x14ac:dyDescent="0.25"/>
  <cols>
    <col min="1" max="1" width="4.26953125" customWidth="1"/>
    <col min="2" max="2" width="3.453125" customWidth="1"/>
    <col min="3" max="3" width="6.81640625" customWidth="1"/>
    <col min="4" max="4" width="9.1796875" customWidth="1"/>
    <col min="5" max="5" width="39" customWidth="1"/>
    <col min="6" max="6" width="24.7265625" customWidth="1"/>
    <col min="7" max="11" width="9.1796875" customWidth="1"/>
    <col min="12" max="12" width="18.26953125" customWidth="1"/>
    <col min="13" max="50" width="9.1796875" customWidth="1"/>
  </cols>
  <sheetData>
    <row r="1" spans="1:50" ht="15" customHeight="1" x14ac:dyDescent="0.35">
      <c r="A1" s="8"/>
      <c r="B1" s="8" t="s">
        <v>40</v>
      </c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</row>
    <row r="2" spans="1:50" ht="84" customHeight="1" x14ac:dyDescent="0.5">
      <c r="A2" s="8"/>
      <c r="B2" s="9"/>
      <c r="C2" s="10"/>
      <c r="D2" s="8"/>
      <c r="E2" s="8"/>
      <c r="F2" s="8"/>
      <c r="G2" s="8"/>
      <c r="H2" s="8"/>
      <c r="I2" s="8"/>
      <c r="J2" s="8"/>
      <c r="K2" s="11"/>
      <c r="L2" s="8"/>
      <c r="M2" s="11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</row>
    <row r="3" spans="1:50" ht="15" customHeight="1" x14ac:dyDescent="0.5">
      <c r="A3" s="8"/>
      <c r="B3" s="9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</row>
    <row r="4" spans="1:50" ht="15" customHeight="1" x14ac:dyDescent="0.35">
      <c r="A4" s="12" t="s">
        <v>41</v>
      </c>
      <c r="B4" s="13"/>
      <c r="C4" s="13"/>
      <c r="D4" s="13"/>
      <c r="E4" s="13"/>
      <c r="F4" s="13"/>
      <c r="G4" s="13"/>
      <c r="H4" s="13"/>
      <c r="I4" s="13"/>
      <c r="J4" s="13"/>
      <c r="K4" s="13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</row>
    <row r="5" spans="1:50" ht="15" customHeight="1" x14ac:dyDescent="0.35">
      <c r="A5" s="115" t="str">
        <f>HYPERLINK("http://www.str.com/data-insights/resources/glossary", "For all STR definitions, please visit www.str.com/data-insights/resources/glossary")</f>
        <v>For all STR definitions, please visit www.str.com/data-insights/resources/glossary</v>
      </c>
      <c r="B5" s="115"/>
      <c r="C5" s="115"/>
      <c r="D5" s="115"/>
      <c r="E5" s="115"/>
      <c r="F5" s="115"/>
      <c r="G5" s="13"/>
      <c r="H5" s="13"/>
      <c r="I5" s="13"/>
      <c r="J5" s="13"/>
      <c r="K5" s="13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</row>
    <row r="6" spans="1:50" ht="15" customHeight="1" x14ac:dyDescent="0.35">
      <c r="A6" s="13"/>
      <c r="B6" s="13"/>
      <c r="C6" s="13"/>
      <c r="D6" s="13"/>
      <c r="E6" s="13"/>
      <c r="F6" s="13"/>
      <c r="G6" s="13"/>
      <c r="H6" s="13"/>
      <c r="I6" s="13"/>
      <c r="J6" s="13"/>
      <c r="K6" s="13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</row>
    <row r="7" spans="1:50" ht="15" customHeight="1" x14ac:dyDescent="0.35">
      <c r="A7" s="13"/>
      <c r="B7" s="13"/>
      <c r="C7" s="13"/>
      <c r="D7" s="13"/>
      <c r="E7" s="13"/>
      <c r="F7" s="13"/>
      <c r="G7" s="13"/>
      <c r="H7" s="13"/>
      <c r="I7" s="13"/>
      <c r="J7" s="13"/>
      <c r="K7" s="13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</row>
    <row r="8" spans="1:50" ht="15" customHeight="1" x14ac:dyDescent="0.35">
      <c r="A8" s="12" t="s">
        <v>42</v>
      </c>
      <c r="B8" s="13"/>
      <c r="C8" s="13"/>
      <c r="D8" s="13"/>
      <c r="E8" s="13"/>
      <c r="F8" s="13"/>
      <c r="G8" s="13"/>
      <c r="H8" s="13"/>
      <c r="I8" s="13"/>
      <c r="J8" s="13"/>
      <c r="K8" s="13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</row>
    <row r="9" spans="1:50" ht="15" customHeight="1" x14ac:dyDescent="0.35">
      <c r="A9" s="115" t="str">
        <f>HYPERLINK("http://www.str.com/data-insights/resources/FAQ", "For all STR FAQs, please click here or visit http://www.str.com/data-insights/resources/FAQ")</f>
        <v>For all STR FAQs, please click here or visit http://www.str.com/data-insights/resources/FAQ</v>
      </c>
      <c r="B9" s="115"/>
      <c r="C9" s="115"/>
      <c r="D9" s="115"/>
      <c r="E9" s="115"/>
      <c r="F9" s="115"/>
      <c r="G9" s="13"/>
      <c r="H9" s="13"/>
      <c r="I9" s="13"/>
      <c r="J9" s="13"/>
      <c r="K9" s="13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</row>
    <row r="10" spans="1:50" ht="15" customHeight="1" x14ac:dyDescent="0.35">
      <c r="A10" s="13"/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</row>
    <row r="11" spans="1:50" ht="15" customHeight="1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</row>
    <row r="12" spans="1:50" ht="15" customHeight="1" x14ac:dyDescent="0.35">
      <c r="A12" s="115" t="str">
        <f>HYPERLINK("http://www.str.com/contact", "For additional support, please contact your regional office.")</f>
        <v>For additional support, please contact your regional office.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3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</row>
    <row r="13" spans="1:50" ht="15" customHeight="1" x14ac:dyDescent="0.35">
      <c r="A13" s="13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</row>
    <row r="14" spans="1:50" ht="16.5" customHeight="1" x14ac:dyDescent="0.35">
      <c r="A14" s="114" t="str">
        <f>HYPERLINK("http://www.hotelnewsnow.com/", "For the latest in industry news, visit HotelNewsNow.com.")</f>
        <v>For the latest in industry news, visit HotelNewsNow.com.</v>
      </c>
      <c r="B14" s="114"/>
      <c r="C14" s="114"/>
      <c r="D14" s="114"/>
      <c r="E14" s="114"/>
      <c r="F14" s="114"/>
      <c r="G14" s="114"/>
      <c r="H14" s="114"/>
      <c r="I14" s="114"/>
      <c r="J14" s="14"/>
      <c r="K14" s="13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</row>
    <row r="15" spans="1:50" ht="15" customHeight="1" x14ac:dyDescent="0.35">
      <c r="A15" s="114" t="str">
        <f>HYPERLINK("http://www.hoteldataconference.com/", "To learn more about the Hotel Data Conference, visit HotelDataConference.com.")</f>
        <v>To learn more about the Hotel Data Conference, visit HotelDataConference.com.</v>
      </c>
      <c r="B15" s="114"/>
      <c r="C15" s="114"/>
      <c r="D15" s="114"/>
      <c r="E15" s="114"/>
      <c r="F15" s="114"/>
      <c r="G15" s="114"/>
      <c r="H15" s="114"/>
      <c r="I15" s="114"/>
      <c r="J15" s="14"/>
      <c r="K15" s="14"/>
      <c r="L15" s="14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</row>
    <row r="16" spans="1:50" ht="15" customHeight="1" x14ac:dyDescent="0.35">
      <c r="A16" s="8"/>
      <c r="B16" s="8"/>
      <c r="C16" s="15"/>
      <c r="D16" s="15"/>
      <c r="E16" s="15"/>
      <c r="F16" s="15"/>
      <c r="G16" s="15"/>
      <c r="H16" s="15"/>
      <c r="I16" s="15"/>
      <c r="J16" s="15"/>
      <c r="K16" s="15"/>
      <c r="L16" s="15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</row>
    <row r="17" spans="1:50" ht="15" customHeight="1" x14ac:dyDescent="0.35">
      <c r="A17" s="8"/>
      <c r="B17" s="8"/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</row>
    <row r="18" spans="1:50" ht="15" customHeight="1" x14ac:dyDescent="0.35">
      <c r="A18" s="8"/>
      <c r="B18" s="8"/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</row>
    <row r="19" spans="1:50" ht="15" customHeight="1" x14ac:dyDescent="0.35">
      <c r="A19" s="8"/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</row>
    <row r="20" spans="1:50" ht="15" customHeight="1" x14ac:dyDescent="0.35">
      <c r="A20" s="8"/>
      <c r="B20" s="8"/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</row>
    <row r="21" spans="1:50" ht="15" customHeight="1" x14ac:dyDescent="0.35">
      <c r="A21" s="8"/>
      <c r="B21" s="8"/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</row>
    <row r="22" spans="1:50" ht="15" customHeight="1" x14ac:dyDescent="0.35">
      <c r="A22" s="8"/>
      <c r="B22" s="8"/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</row>
    <row r="23" spans="1:50" ht="15" customHeight="1" x14ac:dyDescent="0.35">
      <c r="A23" s="8"/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</row>
    <row r="24" spans="1:50" ht="15" customHeight="1" x14ac:dyDescent="0.35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</row>
    <row r="25" spans="1:50" ht="15" customHeight="1" x14ac:dyDescent="0.35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</row>
    <row r="26" spans="1:50" ht="15" customHeight="1" x14ac:dyDescent="0.35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</row>
    <row r="27" spans="1:50" ht="15" customHeight="1" x14ac:dyDescent="0.35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</row>
    <row r="28" spans="1:50" ht="15" customHeight="1" x14ac:dyDescent="0.35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</row>
    <row r="29" spans="1:50" ht="15" customHeight="1" x14ac:dyDescent="0.35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</row>
    <row r="30" spans="1:50" ht="15" customHeight="1" x14ac:dyDescent="0.35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</row>
    <row r="31" spans="1:50" ht="15" customHeight="1" x14ac:dyDescent="0.35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</row>
    <row r="32" spans="1:50" ht="15" customHeight="1" x14ac:dyDescent="0.35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</row>
    <row r="33" spans="1:50" ht="15" customHeight="1" x14ac:dyDescent="0.35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</row>
    <row r="34" spans="1:50" ht="15" customHeight="1" x14ac:dyDescent="0.35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</row>
    <row r="35" spans="1:50" ht="15" customHeight="1" x14ac:dyDescent="0.35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</row>
    <row r="36" spans="1:50" ht="15" customHeight="1" x14ac:dyDescent="0.35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</row>
    <row r="37" spans="1:50" ht="15" customHeight="1" x14ac:dyDescent="0.35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</row>
    <row r="38" spans="1:50" ht="15" customHeight="1" x14ac:dyDescent="0.35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</row>
    <row r="39" spans="1:50" ht="15" customHeight="1" x14ac:dyDescent="0.35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</row>
    <row r="40" spans="1:50" ht="15" customHeight="1" x14ac:dyDescent="0.35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</row>
    <row r="41" spans="1:50" ht="15" customHeight="1" x14ac:dyDescent="0.35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</row>
    <row r="42" spans="1:50" ht="15" customHeight="1" x14ac:dyDescent="0.35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</row>
    <row r="43" spans="1:50" ht="15" customHeight="1" x14ac:dyDescent="0.35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</row>
    <row r="44" spans="1:50" ht="15" customHeight="1" x14ac:dyDescent="0.35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</row>
    <row r="45" spans="1:50" ht="15" customHeight="1" x14ac:dyDescent="0.35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</row>
    <row r="46" spans="1:50" ht="15" customHeight="1" x14ac:dyDescent="0.35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</row>
    <row r="47" spans="1:50" ht="15" customHeight="1" x14ac:dyDescent="0.35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</row>
    <row r="48" spans="1:50" ht="15" customHeight="1" x14ac:dyDescent="0.35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</row>
    <row r="49" spans="1:50" ht="15" customHeight="1" x14ac:dyDescent="0.35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</row>
    <row r="50" spans="1:50" ht="15" customHeight="1" x14ac:dyDescent="0.35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</row>
    <row r="51" spans="1:50" ht="15" customHeight="1" x14ac:dyDescent="0.35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</row>
    <row r="52" spans="1:50" ht="15" customHeight="1" x14ac:dyDescent="0.35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</row>
    <row r="53" spans="1:50" ht="15" customHeight="1" x14ac:dyDescent="0.35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</row>
    <row r="54" spans="1:50" ht="15" customHeight="1" x14ac:dyDescent="0.35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</row>
    <row r="55" spans="1:50" ht="15" customHeight="1" x14ac:dyDescent="0.35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</row>
    <row r="56" spans="1:50" ht="15" customHeight="1" x14ac:dyDescent="0.35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</row>
    <row r="57" spans="1:50" ht="15" customHeight="1" x14ac:dyDescent="0.35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</row>
    <row r="58" spans="1:50" ht="15" customHeight="1" x14ac:dyDescent="0.35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</row>
    <row r="59" spans="1:50" ht="15" customHeight="1" x14ac:dyDescent="0.35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</row>
    <row r="60" spans="1:50" ht="15" customHeight="1" x14ac:dyDescent="0.35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</row>
    <row r="61" spans="1:50" ht="15" customHeight="1" x14ac:dyDescent="0.35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</row>
    <row r="62" spans="1:50" ht="15" customHeight="1" x14ac:dyDescent="0.35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0" ht="15" customHeight="1" x14ac:dyDescent="0.35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</row>
    <row r="64" spans="1:50" ht="15" customHeight="1" x14ac:dyDescent="0.35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</row>
    <row r="65" spans="1:50" ht="15" customHeight="1" x14ac:dyDescent="0.35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</row>
    <row r="66" spans="1:50" ht="15" customHeight="1" x14ac:dyDescent="0.35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</row>
    <row r="67" spans="1:50" ht="15" customHeight="1" x14ac:dyDescent="0.35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</row>
    <row r="68" spans="1:50" ht="15" customHeight="1" x14ac:dyDescent="0.35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</row>
    <row r="69" spans="1:50" ht="15" customHeight="1" x14ac:dyDescent="0.35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</row>
    <row r="70" spans="1:50" ht="15" customHeight="1" x14ac:dyDescent="0.35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</row>
    <row r="71" spans="1:50" ht="15" customHeight="1" x14ac:dyDescent="0.35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</row>
    <row r="72" spans="1:50" ht="15" customHeight="1" x14ac:dyDescent="0.35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</row>
    <row r="73" spans="1:50" ht="15" customHeight="1" x14ac:dyDescent="0.35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</row>
    <row r="74" spans="1:50" ht="15" customHeight="1" x14ac:dyDescent="0.35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</row>
    <row r="75" spans="1:50" ht="15" customHeight="1" x14ac:dyDescent="0.35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</row>
    <row r="76" spans="1:50" ht="15" customHeight="1" x14ac:dyDescent="0.35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</row>
    <row r="77" spans="1:50" ht="15" customHeight="1" x14ac:dyDescent="0.35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</row>
    <row r="78" spans="1:50" ht="15" customHeight="1" x14ac:dyDescent="0.35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</row>
    <row r="79" spans="1:50" ht="15" customHeight="1" x14ac:dyDescent="0.35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</row>
    <row r="80" spans="1:50" ht="15" customHeight="1" x14ac:dyDescent="0.35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</row>
    <row r="81" spans="1:50" ht="15" customHeight="1" x14ac:dyDescent="0.35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</row>
    <row r="82" spans="1:50" ht="15" customHeight="1" x14ac:dyDescent="0.35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</row>
    <row r="83" spans="1:50" ht="15" customHeight="1" x14ac:dyDescent="0.35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</row>
    <row r="84" spans="1:50" ht="15" customHeight="1" x14ac:dyDescent="0.35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</row>
    <row r="85" spans="1:50" ht="15" customHeight="1" x14ac:dyDescent="0.35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</row>
    <row r="86" spans="1:50" ht="15" customHeight="1" x14ac:dyDescent="0.35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</row>
    <row r="87" spans="1:50" ht="15" customHeight="1" x14ac:dyDescent="0.35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</row>
    <row r="88" spans="1:50" ht="15" customHeight="1" x14ac:dyDescent="0.35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</row>
    <row r="89" spans="1:50" ht="15" customHeight="1" x14ac:dyDescent="0.35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</row>
    <row r="90" spans="1:50" ht="15" customHeight="1" x14ac:dyDescent="0.35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</row>
    <row r="91" spans="1:50" ht="15" customHeight="1" x14ac:dyDescent="0.35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</row>
    <row r="92" spans="1:50" ht="15" customHeight="1" x14ac:dyDescent="0.35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</row>
    <row r="93" spans="1:50" ht="15" customHeight="1" x14ac:dyDescent="0.35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</row>
    <row r="94" spans="1:50" ht="15" customHeight="1" x14ac:dyDescent="0.35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</row>
    <row r="95" spans="1:50" ht="15" customHeight="1" x14ac:dyDescent="0.35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</row>
    <row r="96" spans="1:50" ht="15" customHeight="1" x14ac:dyDescent="0.35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</row>
    <row r="97" spans="1:50" ht="15" customHeight="1" x14ac:dyDescent="0.35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</row>
    <row r="98" spans="1:50" ht="15" customHeight="1" x14ac:dyDescent="0.35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</row>
    <row r="99" spans="1:50" ht="15" customHeight="1" x14ac:dyDescent="0.35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</row>
    <row r="100" spans="1:50" ht="15" customHeight="1" x14ac:dyDescent="0.35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</row>
  </sheetData>
  <sheetProtection password="DD2A" sheet="1" objects="1" scenarios="1"/>
  <mergeCells count="6">
    <mergeCell ref="A15:I15"/>
    <mergeCell ref="A5:F5"/>
    <mergeCell ref="G12:J12"/>
    <mergeCell ref="A9:F9"/>
    <mergeCell ref="A12:F12"/>
    <mergeCell ref="A14:I14"/>
  </mergeCells>
  <phoneticPr fontId="0" type="noConversion"/>
  <printOptions gridLinesSet="0"/>
  <pageMargins left="0" right="0" top="0" bottom="0" header="0.5" footer="0.5"/>
  <pageSetup scale="7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79998168889431442"/>
  </sheetPr>
  <dimension ref="A1:A2"/>
  <sheetViews>
    <sheetView workbookViewId="0">
      <selection activeCell="X11" sqref="X11"/>
    </sheetView>
  </sheetViews>
  <sheetFormatPr defaultRowHeight="12.5" x14ac:dyDescent="0.25"/>
  <sheetData>
    <row r="1" spans="1:1" ht="13" x14ac:dyDescent="0.3">
      <c r="A1" s="4" t="s">
        <v>61</v>
      </c>
    </row>
    <row r="2" spans="1:1" ht="13" x14ac:dyDescent="0.3">
      <c r="A2" s="4" t="s">
        <v>62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79998168889431442"/>
  </sheetPr>
  <dimension ref="A1"/>
  <sheetViews>
    <sheetView topLeftCell="A13" workbookViewId="0"/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79998168889431442"/>
  </sheetPr>
  <dimension ref="A1"/>
  <sheetViews>
    <sheetView workbookViewId="0">
      <selection activeCell="B2" sqref="B2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7" tint="0.79998168889431442"/>
  </sheetPr>
  <dimension ref="A1"/>
  <sheetViews>
    <sheetView workbookViewId="0">
      <selection activeCell="Y16" sqref="Y16"/>
    </sheetView>
  </sheetViews>
  <sheetFormatPr defaultRowHeight="12.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029547A1AC0C9458D6DA3BF670E8E42" ma:contentTypeVersion="18" ma:contentTypeDescription="Create a new document." ma:contentTypeScope="" ma:versionID="138462228a4bf09413b384911dfc1bb0">
  <xsd:schema xmlns:xsd="http://www.w3.org/2001/XMLSchema" xmlns:xs="http://www.w3.org/2001/XMLSchema" xmlns:p="http://schemas.microsoft.com/office/2006/metadata/properties" xmlns:ns1="http://schemas.microsoft.com/sharepoint/v3" xmlns:ns2="e3f431ef-2a63-4b2b-860e-646449a1814e" xmlns:ns3="7a85900e-6fd2-45c2-923c-a8c58575d173" targetNamespace="http://schemas.microsoft.com/office/2006/metadata/properties" ma:root="true" ma:fieldsID="b3ad60bb0791038ea01a370852d0a67d" ns1:_="" ns2:_="" ns3:_="">
    <xsd:import namespace="http://schemas.microsoft.com/sharepoint/v3"/>
    <xsd:import namespace="e3f431ef-2a63-4b2b-860e-646449a1814e"/>
    <xsd:import namespace="7a85900e-6fd2-45c2-923c-a8c58575d17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2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3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3f431ef-2a63-4b2b-860e-646449a181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530d2e-5552-4983-b860-cdec4d7960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5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85900e-6fd2-45c2-923c-a8c58575d173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1b41aab-c18e-4f90-8b01-22265f85669d}" ma:internalName="TaxCatchAll" ma:showField="CatchAllData" ma:web="7a85900e-6fd2-45c2-923c-a8c58575d17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7a85900e-6fd2-45c2-923c-a8c58575d173" xsi:nil="true"/>
    <_ip_UnifiedCompliancePolicyProperties xmlns="http://schemas.microsoft.com/sharepoint/v3" xsi:nil="true"/>
    <lcf76f155ced4ddcb4097134ff3c332f xmlns="e3f431ef-2a63-4b2b-860e-646449a1814e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E2BE78F-91A9-4D7E-BFC5-FB0922156B2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3f431ef-2a63-4b2b-860e-646449a1814e"/>
    <ds:schemaRef ds:uri="7a85900e-6fd2-45c2-923c-a8c58575d17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038E60-97D3-462E-AC35-04450D03A85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DE16892-6FA5-435B-A517-2223A37E481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a85900e-6fd2-45c2-923c-a8c58575d173"/>
    <ds:schemaRef ds:uri="e3f431ef-2a63-4b2b-860e-646449a1814e"/>
  </ds:schemaRefs>
</ds:datastoreItem>
</file>

<file path=docMetadata/LabelInfo.xml><?xml version="1.0" encoding="utf-8"?>
<clbl:labelList xmlns:clbl="http://schemas.microsoft.com/office/2020/mipLabelMetadata">
  <clbl:label id="{8a0e7531-20dc-49a7-b88e-b68840ca4168}" enabled="0" method="" siteId="{8a0e7531-20dc-49a7-b88e-b68840ca416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Current Month Report</vt:lpstr>
      <vt:lpstr>Year To Date Report</vt:lpstr>
      <vt:lpstr>Current month raw data</vt:lpstr>
      <vt:lpstr>YTD Raw Data</vt:lpstr>
      <vt:lpstr>Help</vt:lpstr>
      <vt:lpstr>Market Maps -&gt;</vt:lpstr>
      <vt:lpstr>Washington, DC Market</vt:lpstr>
      <vt:lpstr>Norfolk &amp; Virginia Beach, VA</vt:lpstr>
      <vt:lpstr>Virginia Area</vt:lpstr>
      <vt:lpstr>Richmond-Petersburg, VA</vt:lpstr>
      <vt:lpstr>Bristol &amp; Kingsport TN&amp;VA, MSA</vt:lpstr>
      <vt:lpstr>Help!Print_Area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2004-07-20T21:40:42Z</dcterms:created>
  <dcterms:modified xsi:type="dcterms:W3CDTF">2024-06-21T14:34:32Z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reated By">
    <vt:lpwstr>SoftArtisans OfficeWriter for Excel 11.0.0.825 (http://officewriter.softartisans.com)</vt:lpwstr>
  </property>
  <property fmtid="{D5CDD505-2E9C-101B-9397-08002B2CF9AE}" pid="3" name="ContentTypeId">
    <vt:lpwstr>0x010100F029547A1AC0C9458D6DA3BF670E8E42</vt:lpwstr>
  </property>
  <property fmtid="{D5CDD505-2E9C-101B-9397-08002B2CF9AE}" pid="4" name="MediaServiceImageTags">
    <vt:lpwstr/>
  </property>
</Properties>
</file>